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チーム現地\その他作成資料\ソーラーポンプマニュアル\設計計算\"/>
    </mc:Choice>
  </mc:AlternateContent>
  <bookViews>
    <workbookView xWindow="750" yWindow="510" windowWidth="19845" windowHeight="11325"/>
  </bookViews>
  <sheets>
    <sheet name="設計計算" sheetId="1" r:id="rId1"/>
    <sheet name="ポンプデータ" sheetId="2" r:id="rId2"/>
  </sheets>
  <definedNames>
    <definedName name="_xlnm.Print_Area" localSheetId="0">設計計算!$A$3:$L$43</definedName>
    <definedName name="SHURflo_2088_443_144">ポンプデータ!$C$19:$E$30</definedName>
    <definedName name="SHURflo_2088_474_144">ポンプデータ!$H$19:$J$30</definedName>
    <definedName name="SHURflo_8000_443_236">ポンプデータ!$C$3:$E$14</definedName>
    <definedName name="SHURflo_8000_543_238">ポンプデータ!$K$3:$M$14</definedName>
    <definedName name="SHURflo_8000_853_238">ポンプデータ!$G$3:$I$14</definedName>
    <definedName name="SHURflo_8030_813_239">ポンプデータ!$O$3:$Q$14</definedName>
  </definedNames>
  <calcPr calcId="171027"/>
</workbook>
</file>

<file path=xl/calcChain.xml><?xml version="1.0" encoding="utf-8"?>
<calcChain xmlns="http://schemas.openxmlformats.org/spreadsheetml/2006/main">
  <c r="J30" i="2" l="1"/>
  <c r="I30" i="2"/>
  <c r="H30" i="2"/>
  <c r="E30" i="2"/>
  <c r="D30" i="2"/>
  <c r="C30" i="2"/>
  <c r="J29" i="2"/>
  <c r="I29" i="2"/>
  <c r="H29" i="2"/>
  <c r="E29" i="2"/>
  <c r="D29" i="2"/>
  <c r="C29" i="2"/>
  <c r="J28" i="2"/>
  <c r="I28" i="2"/>
  <c r="H28" i="2"/>
  <c r="E28" i="2"/>
  <c r="D28" i="2"/>
  <c r="C28" i="2"/>
  <c r="J27" i="2"/>
  <c r="I27" i="2"/>
  <c r="H27" i="2"/>
  <c r="E27" i="2"/>
  <c r="D27" i="2"/>
  <c r="C27" i="2"/>
  <c r="J26" i="2"/>
  <c r="I26" i="2"/>
  <c r="H26" i="2"/>
  <c r="E26" i="2"/>
  <c r="D26" i="2"/>
  <c r="C26" i="2"/>
  <c r="J25" i="2"/>
  <c r="I25" i="2"/>
  <c r="H25" i="2"/>
  <c r="E25" i="2"/>
  <c r="D25" i="2"/>
  <c r="C25" i="2"/>
  <c r="D12" i="2" l="1"/>
  <c r="M14" i="2"/>
  <c r="L14" i="2"/>
  <c r="K14" i="2"/>
  <c r="I14" i="2"/>
  <c r="H14" i="2"/>
  <c r="G14" i="2"/>
  <c r="C11" i="2"/>
  <c r="D11" i="2"/>
  <c r="E11" i="2"/>
  <c r="C12" i="2"/>
  <c r="E12" i="2"/>
  <c r="C13" i="2"/>
  <c r="D13" i="2"/>
  <c r="E13" i="2"/>
  <c r="C14" i="2"/>
  <c r="D14" i="2"/>
  <c r="E14" i="2"/>
  <c r="D10" i="2"/>
  <c r="E10" i="2"/>
  <c r="C10" i="2"/>
  <c r="E17" i="1" l="1"/>
  <c r="I10" i="1"/>
  <c r="J16" i="1"/>
  <c r="J14" i="1"/>
  <c r="J12" i="1"/>
  <c r="K11" i="1"/>
  <c r="K7" i="1"/>
  <c r="J9" i="1"/>
  <c r="K12" i="1"/>
  <c r="K14" i="1"/>
  <c r="I16" i="1"/>
  <c r="J7" i="1"/>
  <c r="I13" i="1"/>
  <c r="J15" i="1"/>
  <c r="K6" i="1"/>
  <c r="K15" i="1"/>
  <c r="J5" i="1"/>
  <c r="K9" i="1"/>
  <c r="K8" i="1"/>
  <c r="I5" i="1"/>
  <c r="K5" i="1"/>
  <c r="I8" i="1"/>
  <c r="K13" i="1"/>
  <c r="I14" i="1"/>
  <c r="J13" i="1"/>
  <c r="J11" i="1"/>
  <c r="I12" i="1"/>
  <c r="I11" i="1"/>
  <c r="I7" i="1"/>
  <c r="J10" i="1"/>
  <c r="I9" i="1"/>
  <c r="J6" i="1"/>
  <c r="K10" i="1"/>
  <c r="I6" i="1"/>
  <c r="I15" i="1"/>
  <c r="K16" i="1"/>
  <c r="J8" i="1"/>
  <c r="H18" i="1" l="1"/>
  <c r="J18" i="1" s="1"/>
  <c r="C12" i="1"/>
  <c r="E12" i="1" s="1"/>
  <c r="J19" i="1" l="1"/>
  <c r="J20" i="1" s="1"/>
  <c r="I18" i="1"/>
  <c r="K18" i="1"/>
  <c r="K19" i="1"/>
  <c r="I19" i="1"/>
  <c r="K20" i="1" l="1"/>
  <c r="C17" i="1" s="1"/>
  <c r="G17" i="1" s="1"/>
  <c r="I20" i="1"/>
  <c r="G27" i="1" l="1"/>
  <c r="E22" i="1"/>
</calcChain>
</file>

<file path=xl/sharedStrings.xml><?xml version="1.0" encoding="utf-8"?>
<sst xmlns="http://schemas.openxmlformats.org/spreadsheetml/2006/main" count="55" uniqueCount="43">
  <si>
    <t>ポンプ性能</t>
  </si>
  <si>
    <t>揚程
(m)</t>
  </si>
  <si>
    <t>流量
(L/min)</t>
  </si>
  <si>
    <t>電流
(A)</t>
  </si>
  <si>
    <t>TW実験式</t>
  </si>
  <si>
    <t>1日当り消費電流量の算定</t>
  </si>
  <si>
    <t>消費電流
(A)</t>
  </si>
  <si>
    <t>補償日数
(day)</t>
  </si>
  <si>
    <t>保守率</t>
  </si>
  <si>
    <t>ポンプの選定</t>
    <rPh sb="4" eb="6">
      <t>センテイ</t>
    </rPh>
    <phoneticPr fontId="8"/>
  </si>
  <si>
    <t>ポンプ候補</t>
    <phoneticPr fontId="8"/>
  </si>
  <si>
    <t>揚水管内径
(mm)</t>
    <phoneticPr fontId="8"/>
  </si>
  <si>
    <t>圧力損失
(m)</t>
    <phoneticPr fontId="8"/>
  </si>
  <si>
    <t>計算揚程
(m)</t>
    <phoneticPr fontId="8"/>
  </si>
  <si>
    <t>総合
設計係数</t>
    <phoneticPr fontId="8"/>
  </si>
  <si>
    <t>有効
日射時間
(h)</t>
    <rPh sb="0" eb="2">
      <t>ユウコウ</t>
    </rPh>
    <rPh sb="3" eb="5">
      <t>ニッシャ</t>
    </rPh>
    <phoneticPr fontId="8"/>
  </si>
  <si>
    <t>必要
発電電流
(A)</t>
    <phoneticPr fontId="8"/>
  </si>
  <si>
    <t>実揚程
(m)</t>
    <rPh sb="0" eb="1">
      <t>ジツ</t>
    </rPh>
    <rPh sb="1" eb="3">
      <t>ヨウテイ</t>
    </rPh>
    <phoneticPr fontId="8"/>
  </si>
  <si>
    <t>管長
(m)</t>
    <rPh sb="0" eb="1">
      <t>カン</t>
    </rPh>
    <rPh sb="1" eb="2">
      <t>チョウ</t>
    </rPh>
    <phoneticPr fontId="8"/>
  </si>
  <si>
    <t>使用水量
(L/d)</t>
    <rPh sb="2" eb="3">
      <t>ミズ</t>
    </rPh>
    <rPh sb="3" eb="4">
      <t>リョウ</t>
    </rPh>
    <phoneticPr fontId="8"/>
  </si>
  <si>
    <t>設計流量
(L/min)</t>
    <rPh sb="0" eb="2">
      <t>セッケイ</t>
    </rPh>
    <phoneticPr fontId="8"/>
  </si>
  <si>
    <t>日当り
消費電流量
(Ah/d)</t>
    <phoneticPr fontId="8"/>
  </si>
  <si>
    <t>日当り
稼働時間
(h/d)</t>
    <rPh sb="4" eb="6">
      <t>カドウ</t>
    </rPh>
    <phoneticPr fontId="8"/>
  </si>
  <si>
    <t>放電深度
(%)</t>
    <phoneticPr fontId="8"/>
  </si>
  <si>
    <t>ソーラーパネル出力の算定</t>
    <rPh sb="7" eb="9">
      <t>シュツリョク</t>
    </rPh>
    <phoneticPr fontId="8"/>
  </si>
  <si>
    <t>バッテリー
電圧
(V)</t>
    <phoneticPr fontId="8"/>
  </si>
  <si>
    <t>バッテリー容量の算定</t>
    <phoneticPr fontId="8"/>
  </si>
  <si>
    <t>必要
バッテリー容量
(Ah)</t>
    <phoneticPr fontId="8"/>
  </si>
  <si>
    <t>揚程 m</t>
    <rPh sb="0" eb="2">
      <t>ヨウテイ</t>
    </rPh>
    <phoneticPr fontId="2"/>
  </si>
  <si>
    <t>流量 L/min</t>
    <rPh sb="0" eb="2">
      <t>リュウリョウ</t>
    </rPh>
    <phoneticPr fontId="2"/>
  </si>
  <si>
    <t>電流 A</t>
    <rPh sb="0" eb="2">
      <t>デンリュウ</t>
    </rPh>
    <phoneticPr fontId="2"/>
  </si>
  <si>
    <t>型番</t>
    <rPh sb="0" eb="2">
      <t>カタバン</t>
    </rPh>
    <phoneticPr fontId="8"/>
  </si>
  <si>
    <t>揚程 m</t>
    <rPh sb="0" eb="2">
      <t>ヨウテイ</t>
    </rPh>
    <phoneticPr fontId="1"/>
  </si>
  <si>
    <t>流量 L/min</t>
    <rPh sb="0" eb="2">
      <t>リュウリョウ</t>
    </rPh>
    <phoneticPr fontId="1"/>
  </si>
  <si>
    <t>電流 A</t>
    <rPh sb="0" eb="2">
      <t>デンリュウ</t>
    </rPh>
    <phoneticPr fontId="1"/>
  </si>
  <si>
    <t>SHURflo_2088_443_144</t>
    <phoneticPr fontId="15"/>
  </si>
  <si>
    <t>SHURflo_2088_474_144</t>
    <phoneticPr fontId="15"/>
  </si>
  <si>
    <t>SHURflo_8000_443_236</t>
    <phoneticPr fontId="15"/>
  </si>
  <si>
    <t>SHURflo_8000_543_238</t>
    <phoneticPr fontId="15"/>
  </si>
  <si>
    <t>SHURflo_8000_853_238</t>
    <phoneticPr fontId="15"/>
  </si>
  <si>
    <t>SHURflo_8030_813_239</t>
    <phoneticPr fontId="15"/>
  </si>
  <si>
    <r>
      <t xml:space="preserve">「マルドリ方式のためのソーラーポンプシステム」の設計計算 </t>
    </r>
    <r>
      <rPr>
        <b/>
        <sz val="10"/>
        <color rgb="FF000000"/>
        <rFont val="ＭＳ Ｐゴシック"/>
        <family val="3"/>
        <charset val="128"/>
      </rPr>
      <t>Ver.0.2 (2016/07/14)
                                                                                                ©SHIMAZAKI, M</t>
    </r>
    <rPh sb="5" eb="7">
      <t>ホウシキ</t>
    </rPh>
    <rPh sb="24" eb="26">
      <t>セッケイ</t>
    </rPh>
    <rPh sb="26" eb="28">
      <t>ケイサン</t>
    </rPh>
    <phoneticPr fontId="8"/>
  </si>
  <si>
    <t>SHURflo_8030_813_239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</si>
</sst>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￥-411]#,##0;[Red]&quot;-&quot;[$￥-411]#,##0"/>
  </numFmts>
  <fonts count="20" x14ac:knownFonts="1"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i/>
      <sz val="16"/>
      <color rgb="FF000000"/>
      <name val="ＭＳ Ｐゴシック"/>
      <family val="3"/>
      <charset val="128"/>
    </font>
    <font>
      <b/>
      <i/>
      <u/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.5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FF3333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6699FF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9966"/>
        <bgColor indexed="64"/>
      </patternFill>
    </fill>
    <fill>
      <patternFill patternType="solid">
        <fgColor rgb="FFFFF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6699"/>
      </left>
      <right style="medium">
        <color rgb="FFFF6699"/>
      </right>
      <top style="medium">
        <color rgb="FFFF6699"/>
      </top>
      <bottom style="medium">
        <color rgb="FFFF66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77" fontId="4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6" applyFont="1" applyFill="1" applyAlignment="1" applyProtection="1"/>
    <xf numFmtId="0" fontId="6" fillId="0" borderId="0" xfId="6" applyFont="1" applyFill="1" applyAlignment="1" applyProtection="1"/>
    <xf numFmtId="0" fontId="0" fillId="2" borderId="0" xfId="0" applyFill="1" applyAlignment="1"/>
    <xf numFmtId="0" fontId="0" fillId="0" borderId="0" xfId="0" applyFill="1" applyAlignment="1"/>
    <xf numFmtId="0" fontId="0" fillId="0" borderId="0" xfId="0" applyFill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0" fillId="3" borderId="0" xfId="0" applyFill="1" applyAlignment="1"/>
    <xf numFmtId="0" fontId="0" fillId="4" borderId="0" xfId="0" applyFill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0" fillId="0" borderId="1" xfId="0" applyBorder="1"/>
    <xf numFmtId="0" fontId="0" fillId="5" borderId="0" xfId="0" applyFill="1"/>
    <xf numFmtId="0" fontId="11" fillId="5" borderId="0" xfId="0" applyFont="1" applyFill="1"/>
    <xf numFmtId="0" fontId="11" fillId="2" borderId="0" xfId="0" applyFont="1" applyFill="1" applyAlignment="1"/>
    <xf numFmtId="0" fontId="11" fillId="3" borderId="0" xfId="0" applyFont="1" applyFill="1" applyAlignment="1"/>
    <xf numFmtId="0" fontId="11" fillId="4" borderId="0" xfId="0" applyFont="1" applyFill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wrapText="1"/>
    </xf>
    <xf numFmtId="0" fontId="5" fillId="0" borderId="0" xfId="6" applyFont="1" applyFill="1" applyAlignment="1" applyProtection="1">
      <alignment horizont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0" fillId="8" borderId="3" xfId="0" applyFill="1" applyBorder="1" applyProtection="1">
      <protection locked="0"/>
    </xf>
    <xf numFmtId="0" fontId="10" fillId="8" borderId="3" xfId="0" applyFont="1" applyFill="1" applyBorder="1" applyProtection="1">
      <protection locked="0"/>
    </xf>
    <xf numFmtId="0" fontId="16" fillId="8" borderId="3" xfId="0" applyFont="1" applyFill="1" applyBorder="1" applyAlignment="1" applyProtection="1">
      <alignment wrapText="1" shrinkToFit="1"/>
      <protection locked="0"/>
    </xf>
    <xf numFmtId="0" fontId="18" fillId="0" borderId="1" xfId="6" applyFont="1" applyFill="1" applyBorder="1" applyAlignment="1" applyProtection="1"/>
    <xf numFmtId="0" fontId="19" fillId="6" borderId="2" xfId="0" applyFont="1" applyFill="1" applyBorder="1"/>
    <xf numFmtId="176" fontId="19" fillId="0" borderId="1" xfId="0" applyNumberFormat="1" applyFont="1" applyBorder="1"/>
    <xf numFmtId="1" fontId="19" fillId="0" borderId="1" xfId="0" applyNumberFormat="1" applyFont="1" applyBorder="1"/>
    <xf numFmtId="176" fontId="17" fillId="6" borderId="2" xfId="0" applyNumberFormat="1" applyFont="1" applyFill="1" applyBorder="1"/>
    <xf numFmtId="0" fontId="11" fillId="7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/>
    </xf>
  </cellXfs>
  <cellStyles count="8">
    <cellStyle name="Heading" xfId="1"/>
    <cellStyle name="Heading1" xfId="2"/>
    <cellStyle name="Result" xfId="3"/>
    <cellStyle name="Result2" xfId="4"/>
    <cellStyle name="標準" xfId="0" builtinId="0" customBuiltin="1"/>
    <cellStyle name="標準 2" xfId="5"/>
    <cellStyle name="標準 3" xfId="6"/>
    <cellStyle name="標準 4" xfId="7"/>
  </cellStyles>
  <dxfs count="0"/>
  <tableStyles count="0" defaultTableStyle="TableStyleMedium2" defaultPivotStyle="PivotStyleLight16"/>
  <colors>
    <mruColors>
      <color rgb="FFFFF0F0"/>
      <color rgb="FFFF9966"/>
      <color rgb="FFFF6600"/>
      <color rgb="FFFF66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7515348792239388E-2"/>
          <c:y val="0.13564195667251436"/>
          <c:w val="0.91307704565515935"/>
          <c:h val="0.715647668393782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設計計算!$I$3:$I$3</c:f>
              <c:strCache>
                <c:ptCount val="1"/>
                <c:pt idx="0">
                  <c:v>ポンプ性能</c:v>
                </c:pt>
              </c:strCache>
            </c:strRef>
          </c:tx>
          <c:spPr>
            <a:ln w="28440">
              <a:solidFill>
                <a:srgbClr val="4A7EBB"/>
              </a:solidFill>
            </a:ln>
          </c:spPr>
          <c:marker>
            <c:symbol val="diamond"/>
            <c:size val="5"/>
          </c:marker>
          <c:xVal>
            <c:numRef>
              <c:f>設計計算!$J$5:$J$16</c:f>
              <c:numCache>
                <c:formatCode>General</c:formatCode>
                <c:ptCount val="12"/>
                <c:pt idx="0">
                  <c:v>6.28</c:v>
                </c:pt>
                <c:pt idx="1">
                  <c:v>6.13</c:v>
                </c:pt>
                <c:pt idx="2">
                  <c:v>5.87</c:v>
                </c:pt>
                <c:pt idx="3">
                  <c:v>5.64</c:v>
                </c:pt>
                <c:pt idx="4">
                  <c:v>5.41</c:v>
                </c:pt>
                <c:pt idx="5">
                  <c:v>5.19</c:v>
                </c:pt>
                <c:pt idx="6">
                  <c:v>4.96</c:v>
                </c:pt>
                <c:pt idx="7">
                  <c:v>4.54</c:v>
                </c:pt>
                <c:pt idx="8">
                  <c:v>4.16</c:v>
                </c:pt>
                <c:pt idx="9">
                  <c:v>3.79</c:v>
                </c:pt>
                <c:pt idx="10">
                  <c:v>3.33</c:v>
                </c:pt>
                <c:pt idx="11">
                  <c:v>3.14</c:v>
                </c:pt>
              </c:numCache>
            </c:numRef>
          </c:xVal>
          <c:yVal>
            <c:numRef>
              <c:f>設計計算!$I$5:$I$16</c:f>
              <c:numCache>
                <c:formatCode>General</c:formatCode>
                <c:ptCount val="12"/>
                <c:pt idx="0">
                  <c:v>0</c:v>
                </c:pt>
                <c:pt idx="1">
                  <c:v>7.04</c:v>
                </c:pt>
                <c:pt idx="2">
                  <c:v>14.07</c:v>
                </c:pt>
                <c:pt idx="3">
                  <c:v>21.11</c:v>
                </c:pt>
                <c:pt idx="4">
                  <c:v>28.15</c:v>
                </c:pt>
                <c:pt idx="5">
                  <c:v>35.19</c:v>
                </c:pt>
                <c:pt idx="6">
                  <c:v>42.22</c:v>
                </c:pt>
                <c:pt idx="7">
                  <c:v>56.3</c:v>
                </c:pt>
                <c:pt idx="8">
                  <c:v>70.37</c:v>
                </c:pt>
                <c:pt idx="9">
                  <c:v>84.44</c:v>
                </c:pt>
                <c:pt idx="10">
                  <c:v>98.52</c:v>
                </c:pt>
                <c:pt idx="11">
                  <c:v>105.56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82-4FCF-BAB3-D2A956F82B09}"/>
            </c:ext>
          </c:extLst>
        </c:ser>
        <c:ser>
          <c:idx val="1"/>
          <c:order val="1"/>
          <c:tx>
            <c:strRef>
              <c:f>設計計算!$E$11:$E$11</c:f>
              <c:strCache>
                <c:ptCount val="1"/>
                <c:pt idx="0">
                  <c:v>計算揚程
(m)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</c:marker>
          <c:xVal>
            <c:numRef>
              <c:f>設計計算!$E$8:$E$8</c:f>
              <c:numCache>
                <c:formatCode>General</c:formatCode>
                <c:ptCount val="1"/>
                <c:pt idx="0">
                  <c:v>4.8730000000000002</c:v>
                </c:pt>
              </c:numCache>
            </c:numRef>
          </c:xVal>
          <c:yVal>
            <c:numRef>
              <c:f>設計計算!$E$12:$E$12</c:f>
              <c:numCache>
                <c:formatCode>General</c:formatCode>
                <c:ptCount val="1"/>
                <c:pt idx="0">
                  <c:v>45.1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82-4FCF-BAB3-D2A956F82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22848"/>
        <c:axId val="129465344"/>
      </c:scatterChart>
      <c:valAx>
        <c:axId val="129465344"/>
        <c:scaling>
          <c:orientation val="minMax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揚程 </a:t>
                </a:r>
                <a:r>
                  <a:rPr lang="en-US" altLang="ja-JP"/>
                  <a:t>(m)</a:t>
                </a:r>
              </a:p>
            </c:rich>
          </c:tx>
          <c:layout>
            <c:manualLayout>
              <c:xMode val="edge"/>
              <c:yMode val="edge"/>
              <c:x val="3.0869740637375982E-3"/>
              <c:y val="8.4976341688567849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000" b="0" baseline="0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133022848"/>
        <c:crosses val="autoZero"/>
        <c:crossBetween val="midCat"/>
      </c:valAx>
      <c:valAx>
        <c:axId val="13302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流量 </a:t>
                </a:r>
                <a:r>
                  <a:rPr lang="en-US"/>
                  <a:t>(L/min)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4991199846735885"/>
              <c:y val="0.930915371329879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000" b="0" baseline="0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129465344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10749277227896456"/>
          <c:y val="2.4024031598222348E-2"/>
          <c:w val="0.8592755822899325"/>
          <c:h val="0.1207841292581177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 baseline="0">
              <a:solidFill>
                <a:srgbClr val="000000"/>
              </a:solidFill>
              <a:latin typeface="Calibri"/>
            </a:defRPr>
          </a:pPr>
          <a:endParaRPr lang="ja-JP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82246</xdr:colOff>
      <xdr:row>20</xdr:row>
      <xdr:rowOff>257176</xdr:rowOff>
    </xdr:from>
    <xdr:ext cx="2394254" cy="3171824"/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zoomScaleNormal="100" workbookViewId="0">
      <selection activeCell="K11" sqref="K11"/>
    </sheetView>
  </sheetViews>
  <sheetFormatPr defaultRowHeight="12" x14ac:dyDescent="0.15"/>
  <cols>
    <col min="1" max="1" width="10.710937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3" customWidth="1"/>
    <col min="10" max="10" width="10" customWidth="1"/>
    <col min="11" max="11" width="9.140625" customWidth="1"/>
    <col min="12" max="12" width="10" customWidth="1"/>
    <col min="13" max="1024" width="9.140625" customWidth="1"/>
  </cols>
  <sheetData>
    <row r="1" spans="1:13" ht="30.75" customHeight="1" x14ac:dyDescent="0.15">
      <c r="A1" s="48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ht="8.25" customHeight="1" x14ac:dyDescent="0.15"/>
    <row r="3" spans="1:13" ht="14.25" x14ac:dyDescent="0.15">
      <c r="A3" s="17" t="s">
        <v>9</v>
      </c>
      <c r="B3" s="16"/>
      <c r="C3" s="16"/>
      <c r="D3" s="16"/>
      <c r="E3" s="16"/>
      <c r="I3" s="13" t="s">
        <v>0</v>
      </c>
      <c r="J3" s="13"/>
      <c r="K3" s="13"/>
    </row>
    <row r="4" spans="1:13" ht="24.75" thickBot="1" x14ac:dyDescent="0.2">
      <c r="A4" s="23" t="s">
        <v>17</v>
      </c>
      <c r="C4" s="23" t="s">
        <v>18</v>
      </c>
      <c r="E4" s="23" t="s">
        <v>19</v>
      </c>
      <c r="F4" s="1"/>
      <c r="I4" s="12" t="s">
        <v>1</v>
      </c>
      <c r="J4" s="12" t="s">
        <v>2</v>
      </c>
      <c r="K4" s="12" t="s">
        <v>3</v>
      </c>
    </row>
    <row r="5" spans="1:13" ht="20.100000000000001" customHeight="1" thickBot="1" x14ac:dyDescent="0.2">
      <c r="A5" s="40">
        <v>40</v>
      </c>
      <c r="C5" s="40">
        <v>150</v>
      </c>
      <c r="E5" s="40">
        <v>800</v>
      </c>
      <c r="I5" s="31">
        <f ca="1">INDEX(INDIRECT($C$8),ポンプデータ!$B3,ポンプデータ!C$1)</f>
        <v>0</v>
      </c>
      <c r="J5" s="32">
        <f ca="1">INDEX(INDIRECT($C$8),ポンプデータ!$B3,ポンプデータ!D$1)</f>
        <v>6.28</v>
      </c>
      <c r="K5" s="33">
        <f ca="1">INDEX(INDIRECT($C$8),ポンプデータ!$B3,ポンプデータ!E$1)</f>
        <v>4.5</v>
      </c>
    </row>
    <row r="6" spans="1:13" x14ac:dyDescent="0.15">
      <c r="I6" s="34">
        <f ca="1">INDEX(INDIRECT($C$8),ポンプデータ!$B4,ポンプデータ!C$1)</f>
        <v>7.04</v>
      </c>
      <c r="J6" s="35">
        <f ca="1">INDEX(INDIRECT($C$8),ポンプデータ!$B4,ポンプデータ!D$1)</f>
        <v>6.13</v>
      </c>
      <c r="K6" s="36">
        <f ca="1">INDEX(INDIRECT($C$8),ポンプデータ!$B4,ポンプデータ!E$1)</f>
        <v>4.9000000000000004</v>
      </c>
    </row>
    <row r="7" spans="1:13" ht="24.75" thickBot="1" x14ac:dyDescent="0.2">
      <c r="A7" s="23" t="s">
        <v>11</v>
      </c>
      <c r="C7" s="2" t="s">
        <v>10</v>
      </c>
      <c r="E7" s="23" t="s">
        <v>20</v>
      </c>
      <c r="F7" s="1"/>
      <c r="I7" s="34">
        <f ca="1">INDEX(INDIRECT($C$8),ポンプデータ!$B5,ポンプデータ!C$1)</f>
        <v>14.07</v>
      </c>
      <c r="J7" s="35">
        <f ca="1">INDEX(INDIRECT($C$8),ポンプデータ!$B5,ポンプデータ!D$1)</f>
        <v>5.87</v>
      </c>
      <c r="K7" s="36">
        <f ca="1">INDEX(INDIRECT($C$8),ポンプデータ!$B5,ポンプデータ!E$1)</f>
        <v>5.5</v>
      </c>
    </row>
    <row r="8" spans="1:13" ht="20.100000000000001" customHeight="1" thickBot="1" x14ac:dyDescent="0.2">
      <c r="A8" s="40">
        <v>14.5</v>
      </c>
      <c r="C8" s="42" t="s">
        <v>42</v>
      </c>
      <c r="E8" s="41">
        <v>4.8730000000000002</v>
      </c>
      <c r="I8" s="34">
        <f ca="1">INDEX(INDIRECT($C$8),ポンプデータ!$B6,ポンプデータ!C$1)</f>
        <v>21.11</v>
      </c>
      <c r="J8" s="35">
        <f ca="1">INDEX(INDIRECT($C$8),ポンプデータ!$B6,ポンプデータ!D$1)</f>
        <v>5.64</v>
      </c>
      <c r="K8" s="36">
        <f ca="1">INDEX(INDIRECT($C$8),ポンプデータ!$B6,ポンプデータ!E$1)</f>
        <v>6.2</v>
      </c>
    </row>
    <row r="9" spans="1:13" x14ac:dyDescent="0.15">
      <c r="I9" s="34">
        <f ca="1">INDEX(INDIRECT($C$8),ポンプデータ!$B7,ポンプデータ!C$1)</f>
        <v>28.15</v>
      </c>
      <c r="J9" s="35">
        <f ca="1">INDEX(INDIRECT($C$8),ポンプデータ!$B7,ポンプデータ!D$1)</f>
        <v>5.41</v>
      </c>
      <c r="K9" s="36">
        <f ca="1">INDEX(INDIRECT($C$8),ポンプデータ!$B7,ポンプデータ!E$1)</f>
        <v>6.8</v>
      </c>
    </row>
    <row r="10" spans="1:13" x14ac:dyDescent="0.15">
      <c r="C10" t="s">
        <v>4</v>
      </c>
      <c r="I10" s="34">
        <f ca="1">INDEX(INDIRECT($C$8),ポンプデータ!$B8,ポンプデータ!C$1)</f>
        <v>35.19</v>
      </c>
      <c r="J10" s="35">
        <f ca="1">INDEX(INDIRECT($C$8),ポンプデータ!$B8,ポンプデータ!D$1)</f>
        <v>5.19</v>
      </c>
      <c r="K10" s="36">
        <f ca="1">INDEX(INDIRECT($C$8),ポンプデータ!$B8,ポンプデータ!E$1)</f>
        <v>7.4</v>
      </c>
    </row>
    <row r="11" spans="1:13" ht="27.75" thickBot="1" x14ac:dyDescent="0.2">
      <c r="C11" s="24" t="s">
        <v>12</v>
      </c>
      <c r="E11" s="23" t="s">
        <v>13</v>
      </c>
      <c r="F11" s="1"/>
      <c r="I11" s="34">
        <f ca="1">INDEX(INDIRECT($C$8),ポンプデータ!$B9,ポンプデータ!C$1)</f>
        <v>42.22</v>
      </c>
      <c r="J11" s="35">
        <f ca="1">INDEX(INDIRECT($C$8),ポンプデータ!$B9,ポンプデータ!D$1)</f>
        <v>4.96</v>
      </c>
      <c r="K11" s="36">
        <f ca="1">INDEX(INDIRECT($C$8),ポンプデータ!$B9,ポンプデータ!E$1)</f>
        <v>8</v>
      </c>
    </row>
    <row r="12" spans="1:13" ht="20.100000000000001" customHeight="1" thickBot="1" x14ac:dyDescent="0.25">
      <c r="C12" s="43">
        <f>ROUND(879*C5*A8^(-4.86)*E8^1.79,1)</f>
        <v>5.0999999999999996</v>
      </c>
      <c r="E12" s="44">
        <f>A5+C12</f>
        <v>45.1</v>
      </c>
      <c r="I12" s="34">
        <f ca="1">INDEX(INDIRECT($C$8),ポンプデータ!$B10,ポンプデータ!C$1)</f>
        <v>56.3</v>
      </c>
      <c r="J12" s="35">
        <f ca="1">INDEX(INDIRECT($C$8),ポンプデータ!$B10,ポンプデータ!D$1)</f>
        <v>4.54</v>
      </c>
      <c r="K12" s="36">
        <f ca="1">INDEX(INDIRECT($C$8),ポンプデータ!$B10,ポンプデータ!E$1)</f>
        <v>9.1</v>
      </c>
      <c r="L12" s="3"/>
      <c r="M12" s="3"/>
    </row>
    <row r="13" spans="1:13" ht="13.5" x14ac:dyDescent="0.15">
      <c r="I13" s="34">
        <f ca="1">INDEX(INDIRECT($C$8),ポンプデータ!$B11,ポンプデータ!C$1)</f>
        <v>70.37</v>
      </c>
      <c r="J13" s="35">
        <f ca="1">INDEX(INDIRECT($C$8),ポンプデータ!$B11,ポンプデータ!D$1)</f>
        <v>4.16</v>
      </c>
      <c r="K13" s="36">
        <f ca="1">INDEX(INDIRECT($C$8),ポンプデータ!$B11,ポンプデータ!E$1)</f>
        <v>10.1</v>
      </c>
      <c r="L13" s="3"/>
      <c r="M13" s="3"/>
    </row>
    <row r="14" spans="1:13" ht="13.5" x14ac:dyDescent="0.15">
      <c r="I14" s="34">
        <f ca="1">INDEX(INDIRECT($C$8),ポンプデータ!$B12,ポンプデータ!C$1)</f>
        <v>84.44</v>
      </c>
      <c r="J14" s="35">
        <f ca="1">INDEX(INDIRECT($C$8),ポンプデータ!$B12,ポンプデータ!D$1)</f>
        <v>3.79</v>
      </c>
      <c r="K14" s="36">
        <f ca="1">INDEX(INDIRECT($C$8),ポンプデータ!$B12,ポンプデータ!E$1)</f>
        <v>10.9</v>
      </c>
      <c r="L14" s="3"/>
      <c r="M14" s="4"/>
    </row>
    <row r="15" spans="1:13" ht="14.25" x14ac:dyDescent="0.15">
      <c r="A15" s="18" t="s">
        <v>5</v>
      </c>
      <c r="B15" s="5"/>
      <c r="C15" s="5"/>
      <c r="D15" s="5"/>
      <c r="E15" s="5"/>
      <c r="F15" s="5"/>
      <c r="G15" s="5"/>
      <c r="I15" s="34">
        <f ca="1">INDEX(INDIRECT($C$8),ポンプデータ!$B13,ポンプデータ!C$1)</f>
        <v>98.52</v>
      </c>
      <c r="J15" s="35">
        <f ca="1">INDEX(INDIRECT($C$8),ポンプデータ!$B13,ポンプデータ!D$1)</f>
        <v>3.33</v>
      </c>
      <c r="K15" s="36">
        <f ca="1">INDEX(INDIRECT($C$8),ポンプデータ!$B13,ポンプデータ!E$1)</f>
        <v>11.7</v>
      </c>
      <c r="M15" s="4"/>
    </row>
    <row r="16" spans="1:13" ht="36.75" thickBot="1" x14ac:dyDescent="0.2">
      <c r="A16" s="21" t="s">
        <v>25</v>
      </c>
      <c r="B16" s="21"/>
      <c r="C16" s="21" t="s">
        <v>6</v>
      </c>
      <c r="D16" s="21"/>
      <c r="E16" s="21" t="s">
        <v>22</v>
      </c>
      <c r="F16" s="21"/>
      <c r="G16" s="21" t="s">
        <v>21</v>
      </c>
      <c r="I16" s="37">
        <f ca="1">INDEX(INDIRECT($C$8),ポンプデータ!$B14,ポンプデータ!C$1)</f>
        <v>105.56</v>
      </c>
      <c r="J16" s="38">
        <f ca="1">INDEX(INDIRECT($C$8),ポンプデータ!$B14,ポンプデータ!D$1)</f>
        <v>3.14</v>
      </c>
      <c r="K16" s="39">
        <f ca="1">INDEX(INDIRECT($C$8),ポンプデータ!$B14,ポンプデータ!E$1)</f>
        <v>12</v>
      </c>
    </row>
    <row r="17" spans="1:23" ht="20.100000000000001" customHeight="1" thickBot="1" x14ac:dyDescent="0.2">
      <c r="A17" s="40">
        <v>12</v>
      </c>
      <c r="C17" s="15">
        <f ca="1">K20</f>
        <v>8.1999999999999993</v>
      </c>
      <c r="E17" s="15">
        <f>ROUND(E5/E8/60,1)</f>
        <v>2.7</v>
      </c>
      <c r="G17" s="15">
        <f ca="1">ROUND(C17*E17,1)</f>
        <v>22.1</v>
      </c>
    </row>
    <row r="18" spans="1:23" x14ac:dyDescent="0.15">
      <c r="H18" s="25">
        <f ca="1">MATCH(E8,J5:J16,-1)</f>
        <v>7</v>
      </c>
      <c r="I18">
        <f ca="1">INDEX(I5:K16,H18,1)</f>
        <v>42.22</v>
      </c>
      <c r="J18">
        <f ca="1">INDEX(I5:K16,H18,2)</f>
        <v>4.96</v>
      </c>
      <c r="K18">
        <f ca="1">INDEX(I5:K16,H18,3)</f>
        <v>8</v>
      </c>
    </row>
    <row r="19" spans="1:23" ht="12.75" thickBot="1" x14ac:dyDescent="0.2">
      <c r="I19">
        <f ca="1">INDEX(I5:K16,H18+1,1)</f>
        <v>56.3</v>
      </c>
      <c r="J19">
        <f ca="1">INDEX(I5:K16,H18+1,2)</f>
        <v>4.54</v>
      </c>
      <c r="K19">
        <f ca="1">INDEX(I5:K16,H18+1,3)</f>
        <v>9.1</v>
      </c>
    </row>
    <row r="20" spans="1:23" ht="15" thickBot="1" x14ac:dyDescent="0.2">
      <c r="A20" s="19" t="s">
        <v>24</v>
      </c>
      <c r="B20" s="10"/>
      <c r="C20" s="10"/>
      <c r="D20" s="10"/>
      <c r="E20" s="10"/>
      <c r="I20" s="47">
        <f ca="1">ROUND(I18+(I19-I18)*$J$20,2)</f>
        <v>45.14</v>
      </c>
      <c r="J20">
        <f ca="1">(J18-E8)/(J18-J19)</f>
        <v>0.20714285714285657</v>
      </c>
      <c r="K20" s="14">
        <f ca="1">ROUND(K18+(K19-K18)*$J$20,1)</f>
        <v>8.1999999999999993</v>
      </c>
      <c r="Q20" s="6"/>
      <c r="R20" s="7"/>
      <c r="S20" s="7"/>
      <c r="T20" s="7"/>
      <c r="U20" s="7"/>
      <c r="V20" s="6"/>
      <c r="W20" s="6"/>
    </row>
    <row r="21" spans="1:23" ht="36.75" thickBot="1" x14ac:dyDescent="0.2">
      <c r="A21" s="21" t="s">
        <v>14</v>
      </c>
      <c r="B21" s="22"/>
      <c r="C21" s="21" t="s">
        <v>15</v>
      </c>
      <c r="D21" s="22"/>
      <c r="E21" s="21" t="s">
        <v>16</v>
      </c>
    </row>
    <row r="22" spans="1:23" ht="20.100000000000001" customHeight="1" thickBot="1" x14ac:dyDescent="0.25">
      <c r="A22" s="15">
        <v>0.6</v>
      </c>
      <c r="C22" s="40">
        <v>3.3</v>
      </c>
      <c r="E22" s="45">
        <f ca="1">ROUND(G17/(C22*A22),1)</f>
        <v>11.2</v>
      </c>
      <c r="F22" s="8"/>
      <c r="H22" s="6"/>
      <c r="I22" s="6"/>
      <c r="Q22" s="9"/>
      <c r="R22" s="8"/>
      <c r="V22" s="8"/>
    </row>
    <row r="24" spans="1:23" x14ac:dyDescent="0.15">
      <c r="H24" s="8"/>
    </row>
    <row r="25" spans="1:23" ht="14.25" x14ac:dyDescent="0.15">
      <c r="A25" s="20" t="s">
        <v>26</v>
      </c>
      <c r="B25" s="11"/>
      <c r="C25" s="11"/>
      <c r="D25" s="11"/>
      <c r="E25" s="11"/>
      <c r="F25" s="11"/>
      <c r="G25" s="11"/>
    </row>
    <row r="26" spans="1:23" ht="32.25" thickBot="1" x14ac:dyDescent="0.2">
      <c r="A26" s="21" t="s">
        <v>7</v>
      </c>
      <c r="B26" s="22"/>
      <c r="C26" s="21" t="s">
        <v>8</v>
      </c>
      <c r="D26" s="22"/>
      <c r="E26" s="21" t="s">
        <v>23</v>
      </c>
      <c r="F26" s="21"/>
      <c r="G26" s="26" t="s">
        <v>27</v>
      </c>
    </row>
    <row r="27" spans="1:23" ht="20.100000000000001" customHeight="1" thickBot="1" x14ac:dyDescent="0.25">
      <c r="A27" s="40">
        <v>3</v>
      </c>
      <c r="C27" s="15">
        <v>0.8</v>
      </c>
      <c r="E27" s="40">
        <v>50</v>
      </c>
      <c r="G27" s="46">
        <f ca="1">ROUND(G17*A27/(C27*E27/100),0)</f>
        <v>166</v>
      </c>
    </row>
    <row r="34" spans="8:8" x14ac:dyDescent="0.15">
      <c r="H34" s="8"/>
    </row>
  </sheetData>
  <sheetProtection algorithmName="SHA-512" hashValue="imxt4uaV4DXersUklYQOQtn1w9UDb2R0AGIBwaU9dZxOxNUG+yTJU00FVB/LCCVKPX+s40A8/AJDogb7HcNIVQ==" saltValue="hYEcQRTmIvwKaSnzlykfeQ==" spinCount="100000" sheet="1" objects="1" scenarios="1"/>
  <mergeCells count="1">
    <mergeCell ref="A1:K1"/>
  </mergeCells>
  <phoneticPr fontId="8"/>
  <pageMargins left="0.78740157480314965" right="0.78740157480314965" top="0.94488188976377963" bottom="0.94488188976377963" header="0.31496062992125984" footer="0.31496062992125984"/>
  <pageSetup paperSize="9" fitToWidth="0" fitToHeight="0" orientation="portrait" horizontalDpi="1200" verticalDpi="1200" r:id="rId1"/>
  <ignoredErrors>
    <ignoredError sqref="I5:K11" unlockedFormula="1"/>
    <ignoredError sqref="I16:K16 I12:K15" evalError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ポンプデータ!$A$3:$A$8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38" sqref="C38"/>
    </sheetView>
  </sheetViews>
  <sheetFormatPr defaultRowHeight="12" x14ac:dyDescent="0.15"/>
  <cols>
    <col min="1" max="1" width="21.42578125" customWidth="1"/>
  </cols>
  <sheetData>
    <row r="1" spans="1:17" x14ac:dyDescent="0.15">
      <c r="C1">
        <v>1</v>
      </c>
      <c r="D1">
        <v>2</v>
      </c>
      <c r="E1">
        <v>3</v>
      </c>
    </row>
    <row r="2" spans="1:17" x14ac:dyDescent="0.15">
      <c r="A2" t="s">
        <v>31</v>
      </c>
      <c r="C2" s="27" t="s">
        <v>28</v>
      </c>
      <c r="D2" s="27" t="s">
        <v>29</v>
      </c>
      <c r="E2" s="27" t="s">
        <v>30</v>
      </c>
      <c r="G2" s="27" t="s">
        <v>28</v>
      </c>
      <c r="H2" s="27" t="s">
        <v>29</v>
      </c>
      <c r="I2" s="27" t="s">
        <v>30</v>
      </c>
      <c r="K2" s="27" t="s">
        <v>28</v>
      </c>
      <c r="L2" s="27" t="s">
        <v>29</v>
      </c>
      <c r="M2" s="27" t="s">
        <v>30</v>
      </c>
      <c r="O2" s="27" t="s">
        <v>28</v>
      </c>
      <c r="P2" s="27" t="s">
        <v>29</v>
      </c>
      <c r="Q2" s="27" t="s">
        <v>30</v>
      </c>
    </row>
    <row r="3" spans="1:17" x14ac:dyDescent="0.15">
      <c r="A3" s="28" t="s">
        <v>35</v>
      </c>
      <c r="B3">
        <v>1</v>
      </c>
      <c r="C3">
        <v>0</v>
      </c>
      <c r="D3">
        <v>6.62</v>
      </c>
      <c r="E3">
        <v>3.1</v>
      </c>
      <c r="G3">
        <v>0</v>
      </c>
      <c r="H3">
        <v>6.09</v>
      </c>
      <c r="I3">
        <v>1.8</v>
      </c>
      <c r="K3">
        <v>0</v>
      </c>
      <c r="L3">
        <v>6.81</v>
      </c>
      <c r="M3">
        <v>3</v>
      </c>
      <c r="O3">
        <v>0</v>
      </c>
      <c r="P3">
        <v>6.28</v>
      </c>
      <c r="Q3">
        <v>4.5</v>
      </c>
    </row>
    <row r="4" spans="1:17" x14ac:dyDescent="0.15">
      <c r="A4" s="28" t="s">
        <v>36</v>
      </c>
      <c r="B4">
        <v>2</v>
      </c>
      <c r="C4">
        <v>7.04</v>
      </c>
      <c r="D4">
        <v>6.28</v>
      </c>
      <c r="E4">
        <v>3.4</v>
      </c>
      <c r="G4">
        <v>7.04</v>
      </c>
      <c r="H4">
        <v>5.83</v>
      </c>
      <c r="I4">
        <v>2.1</v>
      </c>
      <c r="K4">
        <v>7.04</v>
      </c>
      <c r="L4">
        <v>5.75</v>
      </c>
      <c r="M4">
        <v>3.6</v>
      </c>
      <c r="O4">
        <v>7.04</v>
      </c>
      <c r="P4">
        <v>6.13</v>
      </c>
      <c r="Q4">
        <v>4.9000000000000004</v>
      </c>
    </row>
    <row r="5" spans="1:17" x14ac:dyDescent="0.15">
      <c r="A5" s="28" t="s">
        <v>37</v>
      </c>
      <c r="B5">
        <v>3</v>
      </c>
      <c r="C5">
        <v>14.07</v>
      </c>
      <c r="D5">
        <v>5.94</v>
      </c>
      <c r="E5">
        <v>4.2</v>
      </c>
      <c r="G5">
        <v>14.07</v>
      </c>
      <c r="H5">
        <v>5.53</v>
      </c>
      <c r="I5">
        <v>2.4</v>
      </c>
      <c r="K5">
        <v>14.07</v>
      </c>
      <c r="L5">
        <v>5.49</v>
      </c>
      <c r="M5">
        <v>4.2</v>
      </c>
      <c r="O5">
        <v>14.07</v>
      </c>
      <c r="P5">
        <v>5.87</v>
      </c>
      <c r="Q5">
        <v>5.5</v>
      </c>
    </row>
    <row r="6" spans="1:17" x14ac:dyDescent="0.15">
      <c r="A6" s="28" t="s">
        <v>38</v>
      </c>
      <c r="B6">
        <v>4</v>
      </c>
      <c r="C6">
        <v>21.11</v>
      </c>
      <c r="D6">
        <v>5.6</v>
      </c>
      <c r="E6">
        <v>4.9000000000000004</v>
      </c>
      <c r="G6">
        <v>21.11</v>
      </c>
      <c r="H6">
        <v>5.22</v>
      </c>
      <c r="I6">
        <v>2.7</v>
      </c>
      <c r="K6">
        <v>21.11</v>
      </c>
      <c r="L6">
        <v>5.15</v>
      </c>
      <c r="M6">
        <v>4.9000000000000004</v>
      </c>
      <c r="O6">
        <v>21.11</v>
      </c>
      <c r="P6">
        <v>5.64</v>
      </c>
      <c r="Q6">
        <v>6.2</v>
      </c>
    </row>
    <row r="7" spans="1:17" x14ac:dyDescent="0.15">
      <c r="A7" s="28" t="s">
        <v>39</v>
      </c>
      <c r="B7">
        <v>5</v>
      </c>
      <c r="C7">
        <v>28.15</v>
      </c>
      <c r="D7">
        <v>5.22</v>
      </c>
      <c r="E7">
        <v>5.6</v>
      </c>
      <c r="G7">
        <v>28.15</v>
      </c>
      <c r="H7">
        <v>5.03</v>
      </c>
      <c r="I7">
        <v>3</v>
      </c>
      <c r="K7">
        <v>28.15</v>
      </c>
      <c r="L7">
        <v>4.96</v>
      </c>
      <c r="M7">
        <v>5.5</v>
      </c>
      <c r="O7">
        <v>28.15</v>
      </c>
      <c r="P7">
        <v>5.41</v>
      </c>
      <c r="Q7">
        <v>6.8</v>
      </c>
    </row>
    <row r="8" spans="1:17" x14ac:dyDescent="0.15">
      <c r="A8" s="28" t="s">
        <v>40</v>
      </c>
      <c r="B8">
        <v>6</v>
      </c>
      <c r="C8">
        <v>35.19</v>
      </c>
      <c r="D8">
        <v>4.92</v>
      </c>
      <c r="E8">
        <v>6.9</v>
      </c>
      <c r="G8">
        <v>35.19</v>
      </c>
      <c r="H8">
        <v>4.7699999999999996</v>
      </c>
      <c r="I8">
        <v>3.3</v>
      </c>
      <c r="K8">
        <v>35.19</v>
      </c>
      <c r="L8">
        <v>4.7699999999999996</v>
      </c>
      <c r="M8">
        <v>6</v>
      </c>
      <c r="O8">
        <v>35.19</v>
      </c>
      <c r="P8">
        <v>5.19</v>
      </c>
      <c r="Q8">
        <v>7.4</v>
      </c>
    </row>
    <row r="9" spans="1:17" x14ac:dyDescent="0.15">
      <c r="B9">
        <v>7</v>
      </c>
      <c r="C9">
        <v>42.22</v>
      </c>
      <c r="D9">
        <v>4.66</v>
      </c>
      <c r="E9">
        <v>7.2</v>
      </c>
      <c r="G9">
        <v>42.22</v>
      </c>
      <c r="H9">
        <v>4.62</v>
      </c>
      <c r="I9">
        <v>3.5</v>
      </c>
      <c r="K9">
        <v>42.22</v>
      </c>
      <c r="L9">
        <v>4.62</v>
      </c>
      <c r="M9">
        <v>6.5</v>
      </c>
      <c r="O9">
        <v>42.22</v>
      </c>
      <c r="P9">
        <v>4.96</v>
      </c>
      <c r="Q9">
        <v>8</v>
      </c>
    </row>
    <row r="10" spans="1:17" x14ac:dyDescent="0.15">
      <c r="B10">
        <v>8</v>
      </c>
      <c r="C10" s="30" t="e">
        <f>NA()</f>
        <v>#N/A</v>
      </c>
      <c r="D10" s="30" t="e">
        <f>NA()</f>
        <v>#N/A</v>
      </c>
      <c r="E10" s="30" t="e">
        <f>NA()</f>
        <v>#N/A</v>
      </c>
      <c r="G10">
        <v>49.26</v>
      </c>
      <c r="H10">
        <v>4.43</v>
      </c>
      <c r="I10">
        <v>3.8</v>
      </c>
      <c r="K10">
        <v>49.26</v>
      </c>
      <c r="L10">
        <v>4.3899999999999997</v>
      </c>
      <c r="M10">
        <v>7.1</v>
      </c>
      <c r="O10">
        <v>56.3</v>
      </c>
      <c r="P10">
        <v>4.54</v>
      </c>
      <c r="Q10">
        <v>9.1</v>
      </c>
    </row>
    <row r="11" spans="1:17" x14ac:dyDescent="0.15">
      <c r="B11">
        <v>9</v>
      </c>
      <c r="C11" s="30" t="e">
        <f>NA()</f>
        <v>#N/A</v>
      </c>
      <c r="D11" s="30" t="e">
        <f>NA()</f>
        <v>#N/A</v>
      </c>
      <c r="E11" s="30" t="e">
        <f>NA()</f>
        <v>#N/A</v>
      </c>
      <c r="G11">
        <v>56.3</v>
      </c>
      <c r="H11">
        <v>4.24</v>
      </c>
      <c r="I11">
        <v>4.0999999999999996</v>
      </c>
      <c r="K11">
        <v>56.3</v>
      </c>
      <c r="L11">
        <v>4.2</v>
      </c>
      <c r="M11">
        <v>7.6</v>
      </c>
      <c r="O11">
        <v>70.37</v>
      </c>
      <c r="P11">
        <v>4.16</v>
      </c>
      <c r="Q11">
        <v>10.1</v>
      </c>
    </row>
    <row r="12" spans="1:17" x14ac:dyDescent="0.15">
      <c r="B12">
        <v>10</v>
      </c>
      <c r="C12" s="30" t="e">
        <f>NA()</f>
        <v>#N/A</v>
      </c>
      <c r="D12" s="30" t="e">
        <f>NA()</f>
        <v>#N/A</v>
      </c>
      <c r="E12" s="30" t="e">
        <f>NA()</f>
        <v>#N/A</v>
      </c>
      <c r="F12" s="29"/>
      <c r="G12" s="29">
        <v>63.33</v>
      </c>
      <c r="H12">
        <v>4.01</v>
      </c>
      <c r="I12" s="29">
        <v>4.3</v>
      </c>
      <c r="J12" s="29"/>
      <c r="K12">
        <v>63.33</v>
      </c>
      <c r="L12">
        <v>3.9</v>
      </c>
      <c r="M12">
        <v>8.3000000000000007</v>
      </c>
      <c r="O12">
        <v>84.44</v>
      </c>
      <c r="P12">
        <v>3.79</v>
      </c>
      <c r="Q12">
        <v>10.9</v>
      </c>
    </row>
    <row r="13" spans="1:17" x14ac:dyDescent="0.15">
      <c r="B13">
        <v>11</v>
      </c>
      <c r="C13" s="30" t="e">
        <f>NA()</f>
        <v>#N/A</v>
      </c>
      <c r="D13" s="30" t="e">
        <f>NA()</f>
        <v>#N/A</v>
      </c>
      <c r="E13" s="30" t="e">
        <f>NA()</f>
        <v>#N/A</v>
      </c>
      <c r="G13">
        <v>70.37</v>
      </c>
      <c r="H13">
        <v>3.86</v>
      </c>
      <c r="I13">
        <v>4.5</v>
      </c>
      <c r="K13">
        <v>70.37</v>
      </c>
      <c r="L13">
        <v>3.63</v>
      </c>
      <c r="M13">
        <v>8.6999999999999993</v>
      </c>
      <c r="O13">
        <v>98.52</v>
      </c>
      <c r="P13">
        <v>3.33</v>
      </c>
      <c r="Q13">
        <v>11.7</v>
      </c>
    </row>
    <row r="14" spans="1:17" x14ac:dyDescent="0.15">
      <c r="B14">
        <v>12</v>
      </c>
      <c r="C14" s="30" t="e">
        <f>NA()</f>
        <v>#N/A</v>
      </c>
      <c r="D14" s="30" t="e">
        <f>NA()</f>
        <v>#N/A</v>
      </c>
      <c r="E14" s="30" t="e">
        <f>NA()</f>
        <v>#N/A</v>
      </c>
      <c r="G14" s="30" t="e">
        <f>NA()</f>
        <v>#N/A</v>
      </c>
      <c r="H14" s="30" t="e">
        <f>NA()</f>
        <v>#N/A</v>
      </c>
      <c r="I14" s="30" t="e">
        <f>NA()</f>
        <v>#N/A</v>
      </c>
      <c r="K14" s="30" t="e">
        <f>NA()</f>
        <v>#N/A</v>
      </c>
      <c r="L14" s="30" t="e">
        <f>NA()</f>
        <v>#N/A</v>
      </c>
      <c r="M14" s="30" t="e">
        <f>NA()</f>
        <v>#N/A</v>
      </c>
      <c r="O14">
        <v>105.56</v>
      </c>
      <c r="P14">
        <v>3.14</v>
      </c>
      <c r="Q14">
        <v>12</v>
      </c>
    </row>
    <row r="18" spans="2:10" x14ac:dyDescent="0.15">
      <c r="C18" s="27" t="s">
        <v>32</v>
      </c>
      <c r="D18" s="27" t="s">
        <v>33</v>
      </c>
      <c r="E18" s="27" t="s">
        <v>34</v>
      </c>
      <c r="H18" s="27" t="s">
        <v>32</v>
      </c>
      <c r="I18" s="27" t="s">
        <v>33</v>
      </c>
      <c r="J18" s="27" t="s">
        <v>34</v>
      </c>
    </row>
    <row r="19" spans="2:10" x14ac:dyDescent="0.15">
      <c r="B19">
        <v>1</v>
      </c>
      <c r="C19">
        <v>0</v>
      </c>
      <c r="D19">
        <v>13.27</v>
      </c>
      <c r="E19">
        <v>5.3</v>
      </c>
      <c r="G19">
        <v>1</v>
      </c>
      <c r="H19">
        <v>0</v>
      </c>
      <c r="I19">
        <v>11.370000000000001</v>
      </c>
      <c r="J19">
        <v>2.34</v>
      </c>
    </row>
    <row r="20" spans="2:10" x14ac:dyDescent="0.15">
      <c r="B20">
        <v>2</v>
      </c>
      <c r="C20">
        <v>7.0399999999999991</v>
      </c>
      <c r="D20">
        <v>10.73</v>
      </c>
      <c r="E20">
        <v>5.8</v>
      </c>
      <c r="G20">
        <v>2</v>
      </c>
      <c r="H20">
        <v>7.04</v>
      </c>
      <c r="I20">
        <v>10.612</v>
      </c>
      <c r="J20">
        <v>2.41</v>
      </c>
    </row>
    <row r="21" spans="2:10" x14ac:dyDescent="0.15">
      <c r="B21">
        <v>3</v>
      </c>
      <c r="C21">
        <v>14.079999999999998</v>
      </c>
      <c r="D21">
        <v>9.6999999999999993</v>
      </c>
      <c r="E21">
        <v>7</v>
      </c>
      <c r="G21">
        <v>3</v>
      </c>
      <c r="H21">
        <v>14.07</v>
      </c>
      <c r="I21">
        <v>8.5274999999999999</v>
      </c>
      <c r="J21">
        <v>2.63</v>
      </c>
    </row>
    <row r="22" spans="2:10" x14ac:dyDescent="0.15">
      <c r="B22">
        <v>4</v>
      </c>
      <c r="C22">
        <v>21.119999999999997</v>
      </c>
      <c r="D22">
        <v>8.75</v>
      </c>
      <c r="E22">
        <v>8</v>
      </c>
      <c r="G22">
        <v>4</v>
      </c>
      <c r="H22">
        <v>21.11</v>
      </c>
      <c r="I22">
        <v>6.6325000000000003</v>
      </c>
      <c r="J22">
        <v>2.73</v>
      </c>
    </row>
    <row r="23" spans="2:10" x14ac:dyDescent="0.15">
      <c r="B23">
        <v>5</v>
      </c>
      <c r="C23">
        <v>28.159999999999997</v>
      </c>
      <c r="D23">
        <v>7.66</v>
      </c>
      <c r="E23">
        <v>9.1</v>
      </c>
      <c r="G23">
        <v>5</v>
      </c>
      <c r="H23">
        <v>28.15</v>
      </c>
      <c r="I23">
        <v>4.7374999999999998</v>
      </c>
      <c r="J23">
        <v>2.71</v>
      </c>
    </row>
    <row r="24" spans="2:10" x14ac:dyDescent="0.15">
      <c r="B24">
        <v>6</v>
      </c>
      <c r="C24">
        <v>35.199999999999996</v>
      </c>
      <c r="D24">
        <v>6.63</v>
      </c>
      <c r="E24">
        <v>9.9</v>
      </c>
      <c r="G24">
        <v>6</v>
      </c>
      <c r="H24">
        <v>35.19</v>
      </c>
      <c r="I24">
        <v>2.8425000000000002</v>
      </c>
      <c r="J24">
        <v>2.4500000000000002</v>
      </c>
    </row>
    <row r="25" spans="2:10" x14ac:dyDescent="0.15">
      <c r="B25">
        <v>7</v>
      </c>
      <c r="C25" s="30" t="e">
        <f>NA()</f>
        <v>#N/A</v>
      </c>
      <c r="D25" s="30" t="e">
        <f>NA()</f>
        <v>#N/A</v>
      </c>
      <c r="E25" s="30" t="e">
        <f>NA()</f>
        <v>#N/A</v>
      </c>
      <c r="G25">
        <v>7</v>
      </c>
      <c r="H25" s="30" t="e">
        <f>NA()</f>
        <v>#N/A</v>
      </c>
      <c r="I25" s="30" t="e">
        <f>NA()</f>
        <v>#N/A</v>
      </c>
      <c r="J25" s="30" t="e">
        <f>NA()</f>
        <v>#N/A</v>
      </c>
    </row>
    <row r="26" spans="2:10" x14ac:dyDescent="0.15">
      <c r="B26">
        <v>8</v>
      </c>
      <c r="C26" s="30" t="e">
        <f>NA()</f>
        <v>#N/A</v>
      </c>
      <c r="D26" s="30" t="e">
        <f>NA()</f>
        <v>#N/A</v>
      </c>
      <c r="E26" s="30" t="e">
        <f>NA()</f>
        <v>#N/A</v>
      </c>
      <c r="G26">
        <v>8</v>
      </c>
      <c r="H26" s="30" t="e">
        <f>NA()</f>
        <v>#N/A</v>
      </c>
      <c r="I26" s="30" t="e">
        <f>NA()</f>
        <v>#N/A</v>
      </c>
      <c r="J26" s="30" t="e">
        <f>NA()</f>
        <v>#N/A</v>
      </c>
    </row>
    <row r="27" spans="2:10" x14ac:dyDescent="0.15">
      <c r="B27">
        <v>9</v>
      </c>
      <c r="C27" s="30" t="e">
        <f>NA()</f>
        <v>#N/A</v>
      </c>
      <c r="D27" s="30" t="e">
        <f>NA()</f>
        <v>#N/A</v>
      </c>
      <c r="E27" s="30" t="e">
        <f>NA()</f>
        <v>#N/A</v>
      </c>
      <c r="G27">
        <v>9</v>
      </c>
      <c r="H27" s="30" t="e">
        <f>NA()</f>
        <v>#N/A</v>
      </c>
      <c r="I27" s="30" t="e">
        <f>NA()</f>
        <v>#N/A</v>
      </c>
      <c r="J27" s="30" t="e">
        <f>NA()</f>
        <v>#N/A</v>
      </c>
    </row>
    <row r="28" spans="2:10" x14ac:dyDescent="0.15">
      <c r="B28">
        <v>10</v>
      </c>
      <c r="C28" s="30" t="e">
        <f>NA()</f>
        <v>#N/A</v>
      </c>
      <c r="D28" s="30" t="e">
        <f>NA()</f>
        <v>#N/A</v>
      </c>
      <c r="E28" s="30" t="e">
        <f>NA()</f>
        <v>#N/A</v>
      </c>
      <c r="G28">
        <v>10</v>
      </c>
      <c r="H28" s="30" t="e">
        <f>NA()</f>
        <v>#N/A</v>
      </c>
      <c r="I28" s="30" t="e">
        <f>NA()</f>
        <v>#N/A</v>
      </c>
      <c r="J28" s="30" t="e">
        <f>NA()</f>
        <v>#N/A</v>
      </c>
    </row>
    <row r="29" spans="2:10" x14ac:dyDescent="0.15">
      <c r="B29">
        <v>11</v>
      </c>
      <c r="C29" s="30" t="e">
        <f>NA()</f>
        <v>#N/A</v>
      </c>
      <c r="D29" s="30" t="e">
        <f>NA()</f>
        <v>#N/A</v>
      </c>
      <c r="E29" s="30" t="e">
        <f>NA()</f>
        <v>#N/A</v>
      </c>
      <c r="G29">
        <v>11</v>
      </c>
      <c r="H29" s="30" t="e">
        <f>NA()</f>
        <v>#N/A</v>
      </c>
      <c r="I29" s="30" t="e">
        <f>NA()</f>
        <v>#N/A</v>
      </c>
      <c r="J29" s="30" t="e">
        <f>NA()</f>
        <v>#N/A</v>
      </c>
    </row>
    <row r="30" spans="2:10" x14ac:dyDescent="0.15">
      <c r="B30">
        <v>12</v>
      </c>
      <c r="C30" s="30" t="e">
        <f>NA()</f>
        <v>#N/A</v>
      </c>
      <c r="D30" s="30" t="e">
        <f>NA()</f>
        <v>#N/A</v>
      </c>
      <c r="E30" s="30" t="e">
        <f>NA()</f>
        <v>#N/A</v>
      </c>
      <c r="G30">
        <v>12</v>
      </c>
      <c r="H30" s="30" t="e">
        <f>NA()</f>
        <v>#N/A</v>
      </c>
      <c r="I30" s="30" t="e">
        <f>NA()</f>
        <v>#N/A</v>
      </c>
      <c r="J30" s="30" t="e">
        <f>NA()</f>
        <v>#N/A</v>
      </c>
    </row>
  </sheetData>
  <sheetProtection algorithmName="SHA-512" hashValue="75CCZ9/6Y4LaXnh9U7tXu9G4WBKr4EYxfElq7WZFArGp2XFxah3WNGRvIx4h4p/008/gi3R6hO7GB+mu4xA17A==" saltValue="bGB8AAJJ4s3CvE6uT47LrA==" spinCount="100000" sheet="1" selectLockedCells="1" selectUnlockedCells="1"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設計計算</vt:lpstr>
      <vt:lpstr>ポンプデータ</vt:lpstr>
      <vt:lpstr>設計計算!Print_Area</vt:lpstr>
      <vt:lpstr>SHURflo_2088_443_144</vt:lpstr>
      <vt:lpstr>SHURflo_2088_474_144</vt:lpstr>
      <vt:lpstr>SHURflo_8000_443_236</vt:lpstr>
      <vt:lpstr>SHURflo_8000_543_238</vt:lpstr>
      <vt:lpstr>SHURflo_8000_853_238</vt:lpstr>
      <vt:lpstr>SHURflo_8030_813_239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shimazaki</dc:creator>
  <cp:lastModifiedBy>Shimazaki</cp:lastModifiedBy>
  <cp:revision>5</cp:revision>
  <cp:lastPrinted>2014-09-30T09:22:47Z</cp:lastPrinted>
  <dcterms:created xsi:type="dcterms:W3CDTF">2014-09-30T04:41:49Z</dcterms:created>
  <dcterms:modified xsi:type="dcterms:W3CDTF">2016-07-14T07:40:52Z</dcterms:modified>
</cp:coreProperties>
</file>