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0D218BEC-8CF8-46AD-8B51-A66767BD4A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culation sheet" sheetId="2" r:id="rId1"/>
  </sheets>
  <definedNames>
    <definedName name="_xlchart.v1.0" hidden="1">'Calculation sheet'!$K$6:$K$65</definedName>
    <definedName name="b">'Calculation sheet'!$O$11</definedName>
    <definedName name="d">'Calculation sheet'!$O$12</definedName>
    <definedName name="Delta">'Calculation sheet'!$O$10</definedName>
    <definedName name="HMax">'Calculation sheet'!$O$9</definedName>
    <definedName name="intercept">'Calculation sheet'!$O$12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'Calculation sheet'!$O$9</definedName>
    <definedName name="solver_lhs2" localSheetId="0" hidden="1">'Calculation sheet'!$O$10</definedName>
    <definedName name="solver_lhs3" localSheetId="0" hidden="1">'Calculation sheet'!$O$10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hs1" localSheetId="0" hidden="1">0</definedName>
    <definedName name="solver_rhs2" localSheetId="0" hidden="1">1</definedName>
    <definedName name="solver_rhs3" localSheetId="0" hidden="1">1E-25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2" l="1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29" i="2"/>
  <c r="K30" i="2"/>
  <c r="K19" i="2"/>
  <c r="K20" i="2"/>
  <c r="K21" i="2"/>
  <c r="K22" i="2"/>
  <c r="K23" i="2"/>
  <c r="K24" i="2"/>
  <c r="K25" i="2"/>
  <c r="K26" i="2"/>
  <c r="K27" i="2"/>
  <c r="K28" i="2"/>
  <c r="K15" i="2"/>
  <c r="K16" i="2"/>
  <c r="K17" i="2"/>
  <c r="K18" i="2"/>
  <c r="K7" i="2"/>
  <c r="K8" i="2"/>
  <c r="K9" i="2"/>
  <c r="K10" i="2"/>
  <c r="K11" i="2"/>
  <c r="K12" i="2"/>
  <c r="K13" i="2"/>
  <c r="K14" i="2"/>
  <c r="K6" i="2"/>
  <c r="F8" i="2" l="1"/>
  <c r="G65" i="2" l="1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G7" i="2"/>
  <c r="F7" i="2"/>
  <c r="G6" i="2"/>
  <c r="F6" i="2"/>
  <c r="J54" i="2" l="1"/>
  <c r="J45" i="2"/>
  <c r="H6" i="2"/>
  <c r="H45" i="2" l="1"/>
  <c r="I45" i="2" s="1"/>
  <c r="H55" i="2"/>
  <c r="I55" i="2" l="1"/>
  <c r="J55" i="2" s="1"/>
  <c r="H54" i="2" l="1"/>
  <c r="I54" i="2" s="1"/>
  <c r="H60" i="2" l="1"/>
  <c r="I60" i="2" s="1"/>
  <c r="J60" i="2" s="1"/>
  <c r="H64" i="2"/>
  <c r="I64" i="2" s="1"/>
  <c r="J64" i="2" s="1"/>
  <c r="H65" i="2"/>
  <c r="I65" i="2" s="1"/>
  <c r="J65" i="2" s="1"/>
  <c r="H62" i="2"/>
  <c r="I62" i="2" s="1"/>
  <c r="J62" i="2" s="1"/>
  <c r="H61" i="2"/>
  <c r="I61" i="2" s="1"/>
  <c r="J61" i="2" s="1"/>
  <c r="H63" i="2"/>
  <c r="I63" i="2" s="1"/>
  <c r="J63" i="2" s="1"/>
  <c r="H57" i="2" l="1"/>
  <c r="I57" i="2" s="1"/>
  <c r="J57" i="2" s="1"/>
  <c r="H51" i="2"/>
  <c r="H37" i="2"/>
  <c r="I37" i="2" s="1"/>
  <c r="J37" i="2" s="1"/>
  <c r="H15" i="2"/>
  <c r="I15" i="2" s="1"/>
  <c r="J15" i="2" s="1"/>
  <c r="H47" i="2"/>
  <c r="H41" i="2"/>
  <c r="H58" i="2"/>
  <c r="H56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53" i="2"/>
  <c r="H33" i="2"/>
  <c r="H31" i="2"/>
  <c r="H29" i="2"/>
  <c r="H27" i="2"/>
  <c r="H23" i="2"/>
  <c r="H21" i="2"/>
  <c r="H17" i="2"/>
  <c r="H13" i="2"/>
  <c r="H11" i="2"/>
  <c r="H7" i="2"/>
  <c r="H49" i="2"/>
  <c r="H43" i="2"/>
  <c r="H39" i="2"/>
  <c r="H59" i="2"/>
  <c r="H35" i="2"/>
  <c r="H25" i="2"/>
  <c r="H19" i="2"/>
  <c r="H9" i="2"/>
  <c r="I9" i="2" l="1"/>
  <c r="J9" i="2" s="1"/>
  <c r="I43" i="2"/>
  <c r="J43" i="2" s="1"/>
  <c r="I25" i="2"/>
  <c r="J25" i="2" s="1"/>
  <c r="I59" i="2"/>
  <c r="J59" i="2" s="1"/>
  <c r="I7" i="2"/>
  <c r="J7" i="2" s="1"/>
  <c r="I21" i="2"/>
  <c r="J21" i="2" s="1"/>
  <c r="I31" i="2"/>
  <c r="J31" i="2" s="1"/>
  <c r="I8" i="2"/>
  <c r="J8" i="2" s="1"/>
  <c r="I16" i="2"/>
  <c r="J16" i="2" s="1"/>
  <c r="I24" i="2"/>
  <c r="J24" i="2" s="1"/>
  <c r="I32" i="2"/>
  <c r="J32" i="2" s="1"/>
  <c r="I40" i="2"/>
  <c r="J40" i="2" s="1"/>
  <c r="I48" i="2"/>
  <c r="J48" i="2" s="1"/>
  <c r="I56" i="2"/>
  <c r="J56" i="2" s="1"/>
  <c r="I35" i="2"/>
  <c r="J35" i="2" s="1"/>
  <c r="I39" i="2"/>
  <c r="J39" i="2" s="1"/>
  <c r="I11" i="2"/>
  <c r="J11" i="2" s="1"/>
  <c r="I23" i="2"/>
  <c r="J23" i="2" s="1"/>
  <c r="I33" i="2"/>
  <c r="J33" i="2" s="1"/>
  <c r="I10" i="2"/>
  <c r="J10" i="2" s="1"/>
  <c r="I18" i="2"/>
  <c r="J18" i="2" s="1"/>
  <c r="I26" i="2"/>
  <c r="J26" i="2" s="1"/>
  <c r="I34" i="2"/>
  <c r="J34" i="2" s="1"/>
  <c r="I42" i="2"/>
  <c r="J42" i="2" s="1"/>
  <c r="I50" i="2"/>
  <c r="J50" i="2" s="1"/>
  <c r="I58" i="2"/>
  <c r="J58" i="2" s="1"/>
  <c r="I13" i="2"/>
  <c r="J13" i="2" s="1"/>
  <c r="I27" i="2"/>
  <c r="J27" i="2" s="1"/>
  <c r="I53" i="2"/>
  <c r="J53" i="2" s="1"/>
  <c r="I12" i="2"/>
  <c r="J12" i="2" s="1"/>
  <c r="I20" i="2"/>
  <c r="J20" i="2" s="1"/>
  <c r="I28" i="2"/>
  <c r="J28" i="2" s="1"/>
  <c r="I36" i="2"/>
  <c r="J36" i="2" s="1"/>
  <c r="I44" i="2"/>
  <c r="J44" i="2" s="1"/>
  <c r="I52" i="2"/>
  <c r="J52" i="2" s="1"/>
  <c r="I41" i="2"/>
  <c r="J41" i="2" s="1"/>
  <c r="I51" i="2"/>
  <c r="J51" i="2" s="1"/>
  <c r="I19" i="2"/>
  <c r="J19" i="2" s="1"/>
  <c r="I49" i="2"/>
  <c r="J49" i="2" s="1"/>
  <c r="I17" i="2"/>
  <c r="J17" i="2" s="1"/>
  <c r="I29" i="2"/>
  <c r="J29" i="2" s="1"/>
  <c r="I6" i="2"/>
  <c r="J6" i="2" s="1"/>
  <c r="I14" i="2"/>
  <c r="J14" i="2" s="1"/>
  <c r="I22" i="2"/>
  <c r="J22" i="2" s="1"/>
  <c r="I30" i="2"/>
  <c r="J30" i="2" s="1"/>
  <c r="I38" i="2"/>
  <c r="J38" i="2" s="1"/>
  <c r="I46" i="2"/>
  <c r="J46" i="2" s="1"/>
  <c r="I47" i="2"/>
  <c r="J47" i="2" s="1"/>
</calcChain>
</file>

<file path=xl/sharedStrings.xml><?xml version="1.0" encoding="utf-8"?>
<sst xmlns="http://schemas.openxmlformats.org/spreadsheetml/2006/main" count="79" uniqueCount="25">
  <si>
    <t>b=</t>
    <phoneticPr fontId="1"/>
  </si>
  <si>
    <t>R vs S</t>
    <phoneticPr fontId="1"/>
  </si>
  <si>
    <t>1 vs 1</t>
    <phoneticPr fontId="1"/>
  </si>
  <si>
    <t>1 vs ２</t>
    <phoneticPr fontId="1"/>
  </si>
  <si>
    <t>1 vs ２</t>
    <phoneticPr fontId="1"/>
  </si>
  <si>
    <t>1 vs 5</t>
    <phoneticPr fontId="1"/>
  </si>
  <si>
    <t>1 vs 9</t>
    <phoneticPr fontId="1"/>
  </si>
  <si>
    <t>1 vs 15</t>
    <phoneticPr fontId="1"/>
  </si>
  <si>
    <t>A height</t>
    <phoneticPr fontId="1"/>
  </si>
  <si>
    <t>G height</t>
    <phoneticPr fontId="1"/>
  </si>
  <si>
    <t>Adjusted A height</t>
    <phoneticPr fontId="1"/>
  </si>
  <si>
    <t>Adjusted G height</t>
    <phoneticPr fontId="1"/>
  </si>
  <si>
    <t>logit(adjusted_value)</t>
    <phoneticPr fontId="1"/>
  </si>
  <si>
    <t>Estimate of true logit</t>
    <phoneticPr fontId="1"/>
  </si>
  <si>
    <t>Example sheet for calculating the adjusted R ratio</t>
    <phoneticPr fontId="1"/>
  </si>
  <si>
    <t>Delta=</t>
  </si>
  <si>
    <r>
      <t>H</t>
    </r>
    <r>
      <rPr>
        <vertAlign val="subscript"/>
        <sz val="11"/>
        <color theme="1"/>
        <rFont val="Calibri"/>
        <family val="3"/>
        <charset val="128"/>
        <scheme val="minor"/>
      </rPr>
      <t>Max</t>
    </r>
    <r>
      <rPr>
        <sz val="11"/>
        <color theme="1"/>
        <rFont val="Calibri"/>
        <family val="2"/>
        <charset val="128"/>
        <scheme val="minor"/>
      </rPr>
      <t>=</t>
    </r>
    <phoneticPr fontId="1"/>
  </si>
  <si>
    <t>d=</t>
    <phoneticPr fontId="1"/>
  </si>
  <si>
    <r>
      <t xml:space="preserve">ESM3 for article 'Estimating the proportion of resistance alleles from bulk Sanger sequencing, circumventing the variability of individual DNA' publised in </t>
    </r>
    <r>
      <rPr>
        <b/>
        <i/>
        <sz val="12"/>
        <color theme="1"/>
        <rFont val="Calibri"/>
        <family val="3"/>
        <charset val="128"/>
        <scheme val="minor"/>
      </rPr>
      <t>Journal of Pesticide Science.</t>
    </r>
    <phoneticPr fontId="1"/>
  </si>
  <si>
    <t>Parameters that were estimated by ESM2.</t>
    <phoneticPr fontId="1"/>
  </si>
  <si>
    <t>R</t>
    <phoneticPr fontId="1"/>
  </si>
  <si>
    <t>S</t>
    <phoneticPr fontId="1"/>
  </si>
  <si>
    <t>Kohji Yamamura, 2020.12.23</t>
    <phoneticPr fontId="1"/>
  </si>
  <si>
    <r>
      <t xml:space="preserve">Mean adjusted </t>
    </r>
    <r>
      <rPr>
        <i/>
        <sz val="11"/>
        <color theme="1"/>
        <rFont val="Calibri"/>
        <family val="3"/>
        <charset val="128"/>
        <scheme val="minor"/>
      </rPr>
      <t>r</t>
    </r>
    <phoneticPr fontId="1"/>
  </si>
  <si>
    <r>
      <t xml:space="preserve">Estimate of </t>
    </r>
    <r>
      <rPr>
        <i/>
        <sz val="11"/>
        <color theme="1"/>
        <rFont val="Calibri"/>
        <family val="3"/>
        <charset val="128"/>
        <scheme val="minor"/>
      </rPr>
      <t>r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</si>
</sst>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sz val="11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6"/>
      <color theme="1"/>
      <name val="Calibri"/>
      <family val="3"/>
      <charset val="128"/>
      <scheme val="minor"/>
    </font>
    <font>
      <vertAlign val="subscript"/>
      <sz val="11"/>
      <color theme="1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i/>
      <sz val="12"/>
      <color theme="1"/>
      <name val="Calibri"/>
      <family val="3"/>
      <charset val="128"/>
      <scheme val="minor"/>
    </font>
    <font>
      <i/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plotSurface>
          <cx:spPr>
            <a:noFill/>
            <a:ln>
              <a:noFill/>
            </a:ln>
          </cx:spPr>
        </cx:plotSurface>
        <cx:series layoutId="clusteredColumn" uniqueId="{A998BF06-ED4B-418E-9D27-41F0223740E8}">
          <cx:tx>
            <cx:txData>
              <cx:f/>
              <cx:v>r</cx:v>
            </cx:txData>
          </cx:tx>
          <cx:spPr>
            <a:noFill/>
            <a:ln w="9525">
              <a:solidFill>
                <a:schemeClr val="tx1"/>
              </a:solidFill>
            </a:ln>
          </cx:spPr>
          <cx:dataId val="0"/>
          <cx:layoutPr>
            <cx:binning intervalClosed="r">
              <cx:binSize val="0.05000000000000001"/>
            </cx:binning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en-US" altLang="ja-JP" sz="1400" b="0" i="0" u="none" strike="noStrike" baseline="0">
                    <a:solidFill>
                      <a:sysClr val="windowText" lastClr="000000"/>
                    </a:solidFill>
                    <a:latin typeface="Calibri" panose="020F0502020204030204"/>
                    <a:ea typeface="游ゴシック" panose="020B0400000000000000" pitchFamily="50" charset="-128"/>
                  </a:rPr>
                  <a:t>Adjusted proportion of resistance DNA	</a:t>
                </a:r>
                <a:endParaRPr lang="ja-JP" altLang="en-US" sz="14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  <a:ea typeface="游ゴシック" panose="020B0400000000000000" pitchFamily="50" charset="-128"/>
                </a:endParaRPr>
              </a:p>
            </cx:rich>
          </cx:tx>
        </cx:title>
        <cx:tickLabels/>
        <cx:spPr>
          <a:ln w="12700">
            <a:solidFill>
              <a:sysClr val="windowText" lastClr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>
                <a:solidFill>
                  <a:sysClr val="windowText" lastClr="000000"/>
                </a:solidFill>
                <a:latin typeface="Calibri" panose="020F0502020204030204" pitchFamily="34" charset="0"/>
              </a:defRPr>
            </a:pPr>
            <a:endParaRPr lang="ja-JP" altLang="en-US" sz="1200" b="0" i="0" u="none" strike="noStrike" baseline="0">
              <a:solidFill>
                <a:sysClr val="windowText" lastClr="000000"/>
              </a:solidFill>
              <a:latin typeface="Calibri" panose="020F0502020204030204" pitchFamily="34" charset="0"/>
              <a:ea typeface="游ゴシック" panose="020B0400000000000000" pitchFamily="50" charset="-128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en-US" altLang="ja-JP" sz="1400" b="0" i="0" u="none" strike="noStrike" baseline="0">
                    <a:solidFill>
                      <a:sysClr val="windowText" lastClr="000000"/>
                    </a:solidFill>
                    <a:latin typeface="Calibri" panose="020F0502020204030204"/>
                    <a:ea typeface="游ゴシック" panose="020B0400000000000000" pitchFamily="50" charset="-128"/>
                  </a:rPr>
                  <a:t>Frequency	</a:t>
                </a:r>
                <a:endParaRPr lang="ja-JP" altLang="en-US" sz="14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  <a:ea typeface="游ゴシック" panose="020B0400000000000000" pitchFamily="50" charset="-128"/>
                </a:endParaRPr>
              </a:p>
            </cx:rich>
          </cx:tx>
        </cx:title>
        <cx:majorTickMarks type="out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>
                <a:solidFill>
                  <a:sysClr val="windowText" lastClr="000000"/>
                </a:solidFill>
                <a:latin typeface="Calibri" panose="020F0502020204030204" pitchFamily="34" charset="0"/>
              </a:defRPr>
            </a:pPr>
            <a:endParaRPr lang="ja-JP" altLang="en-US" sz="1200" b="0" i="0" u="none" strike="noStrike" baseline="0">
              <a:solidFill>
                <a:sysClr val="windowText" lastClr="000000"/>
              </a:solidFill>
              <a:latin typeface="Calibri" panose="020F0502020204030204" pitchFamily="34" charset="0"/>
              <a:ea typeface="游ゴシック" panose="020B0400000000000000" pitchFamily="50" charset="-128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</xdr:colOff>
      <xdr:row>13</xdr:row>
      <xdr:rowOff>179070</xdr:rowOff>
    </xdr:from>
    <xdr:to>
      <xdr:col>19</xdr:col>
      <xdr:colOff>441960</xdr:colOff>
      <xdr:row>29</xdr:row>
      <xdr:rowOff>144780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E0164258-5F96-42A4-A690-222576A0E7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64090" y="2777490"/>
              <a:ext cx="4743450" cy="28917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Calibri Light"/>
        <a:ea typeface="Calibri Light"/>
        <a:cs typeface=""/>
      </a:majorFont>
      <a:minorFont>
        <a:latin typeface="Calibri"/>
        <a:ea typeface="Calibr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zoomScaleNormal="100" workbookViewId="0">
      <selection activeCell="H1" sqref="H1"/>
    </sheetView>
  </sheetViews>
  <sheetFormatPr defaultRowHeight="14.4" x14ac:dyDescent="0.3"/>
  <cols>
    <col min="1" max="1" width="8.77734375" customWidth="1"/>
    <col min="2" max="3" width="5.33203125" customWidth="1"/>
    <col min="6" max="6" width="16.44140625" style="1" customWidth="1"/>
    <col min="7" max="7" width="16.5546875" customWidth="1"/>
    <col min="8" max="9" width="19.5546875" customWidth="1"/>
    <col min="10" max="10" width="14.44140625" customWidth="1"/>
    <col min="11" max="11" width="15.33203125" customWidth="1"/>
    <col min="12" max="12" width="4.33203125" customWidth="1"/>
    <col min="15" max="15" width="10.44140625" customWidth="1"/>
    <col min="18" max="18" width="8.21875" customWidth="1"/>
  </cols>
  <sheetData>
    <row r="1" spans="1:18" ht="21" x14ac:dyDescent="0.3">
      <c r="A1" s="15" t="s">
        <v>14</v>
      </c>
      <c r="B1" s="15"/>
      <c r="C1" s="15"/>
    </row>
    <row r="2" spans="1:18" ht="18.600000000000001" customHeight="1" x14ac:dyDescent="0.3">
      <c r="A2" s="22" t="s">
        <v>18</v>
      </c>
      <c r="B2" s="22"/>
      <c r="C2" s="22"/>
    </row>
    <row r="3" spans="1:18" ht="18.600000000000001" customHeight="1" x14ac:dyDescent="0.3">
      <c r="A3" s="22" t="s">
        <v>22</v>
      </c>
      <c r="B3" s="22"/>
      <c r="C3" s="22"/>
    </row>
    <row r="4" spans="1:18" ht="15" thickBot="1" x14ac:dyDescent="0.35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</row>
    <row r="5" spans="1:18" ht="15" thickTop="1" x14ac:dyDescent="0.3">
      <c r="A5" s="18" t="s">
        <v>1</v>
      </c>
      <c r="B5" s="18" t="s">
        <v>20</v>
      </c>
      <c r="C5" s="18" t="s">
        <v>21</v>
      </c>
      <c r="D5" s="18" t="s">
        <v>8</v>
      </c>
      <c r="E5" s="18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20" t="s">
        <v>24</v>
      </c>
      <c r="K5" s="6" t="s">
        <v>23</v>
      </c>
      <c r="L5" s="5"/>
      <c r="R5" s="7"/>
    </row>
    <row r="6" spans="1:18" x14ac:dyDescent="0.3">
      <c r="A6" t="s">
        <v>2</v>
      </c>
      <c r="B6">
        <v>1</v>
      </c>
      <c r="C6">
        <v>1</v>
      </c>
      <c r="D6">
        <v>1.02</v>
      </c>
      <c r="E6">
        <v>3.23</v>
      </c>
      <c r="F6" s="1">
        <f t="shared" ref="F6:F37" si="0">HMax*(IF((1-D6/HMax)&gt;0,-LN(1-D6/HMax),-LN(Delta)))</f>
        <v>1.1624302773591</v>
      </c>
      <c r="G6" s="1">
        <f t="shared" ref="G6:G37" si="1">HMax*(-LN(IF((1-E6/HMax)&gt;0,(1-E6/HMax),Delta)))</f>
        <v>5.9059933957736206</v>
      </c>
      <c r="H6" s="1">
        <f>LN(F6)-LN(G6)</f>
        <v>-1.6254547848824548</v>
      </c>
      <c r="I6">
        <f t="shared" ref="I6:I37" si="2">(H6-intercept)/b</f>
        <v>-1.4827947807058355</v>
      </c>
      <c r="J6" s="14">
        <f>IF(D6&gt;0,EXP(I6)/(1+EXP(I6)),0)</f>
        <v>0.18500565525359963</v>
      </c>
      <c r="K6">
        <f t="shared" ref="K6:K37" si="3">IF((1-D6/HMax)&gt;0,J6*(B6+C6)/16,NA())</f>
        <v>2.3125706906699954E-2</v>
      </c>
      <c r="M6" s="7"/>
      <c r="N6" s="7"/>
      <c r="O6" s="7"/>
      <c r="P6" s="7"/>
      <c r="Q6" s="7"/>
    </row>
    <row r="7" spans="1:18" x14ac:dyDescent="0.3">
      <c r="A7" t="s">
        <v>2</v>
      </c>
      <c r="B7">
        <v>1</v>
      </c>
      <c r="C7">
        <v>1</v>
      </c>
      <c r="D7">
        <v>4.25</v>
      </c>
      <c r="E7">
        <v>0.85</v>
      </c>
      <c r="F7" s="1">
        <f t="shared" si="0"/>
        <v>16.506650531165743</v>
      </c>
      <c r="G7" s="1">
        <f t="shared" si="1"/>
        <v>0.94580774627751862</v>
      </c>
      <c r="H7" s="1">
        <f t="shared" ref="H7:H37" si="4">LN(F7)-LN(G7)</f>
        <v>2.8594793208138856</v>
      </c>
      <c r="I7">
        <f t="shared" si="2"/>
        <v>2.0289255589499646</v>
      </c>
      <c r="J7" s="14">
        <f t="shared" ref="J7:J65" si="5">IF(D7&gt;0,EXP(I7)/(1+EXP(I7)),0)</f>
        <v>0.88380078159507258</v>
      </c>
      <c r="K7">
        <f t="shared" si="3"/>
        <v>0.11047509769938407</v>
      </c>
      <c r="M7" t="s">
        <v>19</v>
      </c>
    </row>
    <row r="8" spans="1:18" x14ac:dyDescent="0.3">
      <c r="A8" s="1" t="s">
        <v>2</v>
      </c>
      <c r="B8" s="1">
        <v>1</v>
      </c>
      <c r="C8">
        <v>1</v>
      </c>
      <c r="D8" s="1">
        <v>4.6500000000000004</v>
      </c>
      <c r="E8" s="1">
        <v>0.34</v>
      </c>
      <c r="F8" s="1">
        <f>HMax*(IF((1-D8/HMax)&gt;0,-LN(1-D8/HMax),-LN(Delta)))</f>
        <v>35.676860629728765</v>
      </c>
      <c r="G8" s="1">
        <f t="shared" si="1"/>
        <v>0.35403128339323919</v>
      </c>
      <c r="H8" s="1">
        <f t="shared" si="4"/>
        <v>4.6128723155913054</v>
      </c>
      <c r="I8">
        <f t="shared" si="2"/>
        <v>3.4018388945883364</v>
      </c>
      <c r="J8" s="14">
        <f t="shared" si="5"/>
        <v>0.96776195589390113</v>
      </c>
      <c r="K8" t="e">
        <f t="shared" si="3"/>
        <v>#N/A</v>
      </c>
    </row>
    <row r="9" spans="1:18" ht="15.6" x14ac:dyDescent="0.3">
      <c r="A9" t="s">
        <v>2</v>
      </c>
      <c r="B9">
        <v>1</v>
      </c>
      <c r="C9">
        <v>1</v>
      </c>
      <c r="D9">
        <v>0.68</v>
      </c>
      <c r="E9">
        <v>3.39</v>
      </c>
      <c r="F9" s="1">
        <f t="shared" si="0"/>
        <v>0.7394683210472619</v>
      </c>
      <c r="G9" s="1">
        <f t="shared" si="1"/>
        <v>6.5777474268527625</v>
      </c>
      <c r="H9" s="1">
        <f t="shared" si="4"/>
        <v>-2.1855161864714852</v>
      </c>
      <c r="I9">
        <f t="shared" si="2"/>
        <v>-1.9213249729149733</v>
      </c>
      <c r="J9" s="14">
        <f t="shared" si="5"/>
        <v>0.1277138874708369</v>
      </c>
      <c r="K9">
        <f t="shared" si="3"/>
        <v>1.5964235933854612E-2</v>
      </c>
      <c r="M9" t="s">
        <v>16</v>
      </c>
      <c r="O9" s="8">
        <v>4.3475753608333898</v>
      </c>
    </row>
    <row r="10" spans="1:18" x14ac:dyDescent="0.3">
      <c r="A10" t="s">
        <v>2</v>
      </c>
      <c r="B10">
        <v>1</v>
      </c>
      <c r="C10">
        <v>1</v>
      </c>
      <c r="D10">
        <v>2.72</v>
      </c>
      <c r="E10">
        <v>2.21</v>
      </c>
      <c r="F10" s="1">
        <f t="shared" si="0"/>
        <v>4.2716097535332613</v>
      </c>
      <c r="G10" s="1">
        <f t="shared" si="1"/>
        <v>3.0865442747011902</v>
      </c>
      <c r="H10" s="1">
        <f t="shared" si="4"/>
        <v>0.32493864027773212</v>
      </c>
      <c r="I10">
        <f t="shared" si="2"/>
        <v>4.4370635786397154E-2</v>
      </c>
      <c r="J10" s="14">
        <f t="shared" si="5"/>
        <v>0.51109083941239242</v>
      </c>
      <c r="K10">
        <f t="shared" si="3"/>
        <v>6.3886354926549052E-2</v>
      </c>
      <c r="M10" t="s">
        <v>15</v>
      </c>
      <c r="O10" s="9">
        <v>2.7296931481946539E-4</v>
      </c>
    </row>
    <row r="11" spans="1:18" x14ac:dyDescent="0.3">
      <c r="A11" t="s">
        <v>2</v>
      </c>
      <c r="B11" s="1">
        <v>1</v>
      </c>
      <c r="C11">
        <v>1</v>
      </c>
      <c r="D11">
        <v>3.68</v>
      </c>
      <c r="E11">
        <v>1</v>
      </c>
      <c r="F11" s="1">
        <f t="shared" si="0"/>
        <v>8.1461445410511875</v>
      </c>
      <c r="G11" s="1">
        <f t="shared" si="1"/>
        <v>1.1363779016044404</v>
      </c>
      <c r="H11" s="1">
        <f t="shared" si="4"/>
        <v>1.9696988280327246</v>
      </c>
      <c r="I11">
        <f t="shared" si="2"/>
        <v>1.3322240733339519</v>
      </c>
      <c r="J11" s="14">
        <f t="shared" si="5"/>
        <v>0.79120828462780179</v>
      </c>
      <c r="K11">
        <f t="shared" si="3"/>
        <v>9.8901035578475224E-2</v>
      </c>
      <c r="M11" t="s">
        <v>0</v>
      </c>
      <c r="O11" s="9">
        <v>1.2771330493065201</v>
      </c>
    </row>
    <row r="12" spans="1:18" x14ac:dyDescent="0.3">
      <c r="A12" t="s">
        <v>2</v>
      </c>
      <c r="B12">
        <v>1</v>
      </c>
      <c r="C12">
        <v>1</v>
      </c>
      <c r="D12">
        <v>1.25</v>
      </c>
      <c r="E12">
        <v>2.76</v>
      </c>
      <c r="F12" s="1">
        <f t="shared" si="0"/>
        <v>1.4738221241673306</v>
      </c>
      <c r="G12" s="1">
        <f t="shared" si="1"/>
        <v>4.3797925434608596</v>
      </c>
      <c r="H12" s="1">
        <f t="shared" si="4"/>
        <v>-1.0891422478735349</v>
      </c>
      <c r="I12">
        <f t="shared" si="2"/>
        <v>-1.0628600391374952</v>
      </c>
      <c r="J12" s="14">
        <f t="shared" si="5"/>
        <v>0.25676327697900903</v>
      </c>
      <c r="K12">
        <f t="shared" si="3"/>
        <v>3.2095409622376128E-2</v>
      </c>
      <c r="M12" t="s">
        <v>17</v>
      </c>
      <c r="O12" s="10">
        <v>0.26827143489618172</v>
      </c>
    </row>
    <row r="13" spans="1:18" x14ac:dyDescent="0.3">
      <c r="A13" t="s">
        <v>2</v>
      </c>
      <c r="B13">
        <v>1</v>
      </c>
      <c r="C13">
        <v>1</v>
      </c>
      <c r="D13">
        <v>0.12</v>
      </c>
      <c r="E13">
        <v>3.1</v>
      </c>
      <c r="F13" s="1">
        <f t="shared" si="0"/>
        <v>0.1216872145211273</v>
      </c>
      <c r="G13" s="1">
        <f t="shared" si="1"/>
        <v>5.427584141945287</v>
      </c>
      <c r="H13" s="1">
        <f t="shared" si="4"/>
        <v>-3.7977954673944003</v>
      </c>
      <c r="I13">
        <f t="shared" si="2"/>
        <v>-3.1837457377666687</v>
      </c>
      <c r="J13" s="14">
        <f t="shared" si="5"/>
        <v>3.9782002122593613E-2</v>
      </c>
      <c r="K13">
        <f t="shared" si="3"/>
        <v>4.9727502653242016E-3</v>
      </c>
    </row>
    <row r="14" spans="1:18" x14ac:dyDescent="0.3">
      <c r="A14" t="s">
        <v>2</v>
      </c>
      <c r="B14" s="1">
        <v>1</v>
      </c>
      <c r="C14">
        <v>1</v>
      </c>
      <c r="D14">
        <v>1.19</v>
      </c>
      <c r="E14">
        <v>2.96</v>
      </c>
      <c r="F14" s="1">
        <f t="shared" si="0"/>
        <v>1.3904148542362322</v>
      </c>
      <c r="G14" s="1">
        <f t="shared" si="1"/>
        <v>4.9651937517491387</v>
      </c>
      <c r="H14" s="1">
        <f t="shared" si="4"/>
        <v>-1.2728501613517247</v>
      </c>
      <c r="I14">
        <f t="shared" si="2"/>
        <v>-1.2067040290631672</v>
      </c>
      <c r="J14" s="14">
        <f t="shared" si="5"/>
        <v>0.23028475452659355</v>
      </c>
      <c r="K14">
        <f t="shared" si="3"/>
        <v>2.8785594315824194E-2</v>
      </c>
      <c r="M14" s="2"/>
    </row>
    <row r="15" spans="1:18" x14ac:dyDescent="0.3">
      <c r="A15" t="s">
        <v>2</v>
      </c>
      <c r="B15">
        <v>1</v>
      </c>
      <c r="C15">
        <v>1</v>
      </c>
      <c r="D15">
        <v>1.04</v>
      </c>
      <c r="E15">
        <v>3.7</v>
      </c>
      <c r="F15" s="1">
        <f t="shared" si="0"/>
        <v>1.1886397107854152</v>
      </c>
      <c r="G15" s="1">
        <f t="shared" si="1"/>
        <v>8.2783852183302589</v>
      </c>
      <c r="H15" s="1">
        <f t="shared" si="4"/>
        <v>-1.9408383743313387</v>
      </c>
      <c r="I15">
        <f t="shared" si="2"/>
        <v>-1.729741322117583</v>
      </c>
      <c r="J15" s="14">
        <f t="shared" si="5"/>
        <v>0.15062067047299227</v>
      </c>
      <c r="K15">
        <f t="shared" si="3"/>
        <v>1.8827583809124034E-2</v>
      </c>
    </row>
    <row r="16" spans="1:18" x14ac:dyDescent="0.3">
      <c r="A16" s="1" t="s">
        <v>2</v>
      </c>
      <c r="B16">
        <v>1</v>
      </c>
      <c r="C16">
        <v>1</v>
      </c>
      <c r="D16" s="1">
        <v>4.9000000000000004</v>
      </c>
      <c r="E16" s="1">
        <v>0.54</v>
      </c>
      <c r="F16" s="1">
        <f t="shared" si="0"/>
        <v>35.676860629728765</v>
      </c>
      <c r="G16" s="1">
        <f t="shared" si="1"/>
        <v>0.57660023884927203</v>
      </c>
      <c r="H16" s="1">
        <f t="shared" si="4"/>
        <v>4.1251083965463273</v>
      </c>
      <c r="I16">
        <f t="shared" si="2"/>
        <v>3.0199179042030102</v>
      </c>
      <c r="J16" s="14">
        <f t="shared" si="5"/>
        <v>0.95346588313766734</v>
      </c>
      <c r="K16" t="e">
        <f t="shared" si="3"/>
        <v>#N/A</v>
      </c>
    </row>
    <row r="17" spans="1:21" x14ac:dyDescent="0.3">
      <c r="A17" s="1" t="s">
        <v>2</v>
      </c>
      <c r="B17" s="6">
        <v>1</v>
      </c>
      <c r="C17" s="4">
        <v>1</v>
      </c>
      <c r="D17" s="6">
        <v>5.0199999999999996</v>
      </c>
      <c r="E17" s="6">
        <v>0.34</v>
      </c>
      <c r="F17" s="6">
        <f t="shared" si="0"/>
        <v>35.676860629728765</v>
      </c>
      <c r="G17" s="6">
        <f t="shared" si="1"/>
        <v>0.35403128339323919</v>
      </c>
      <c r="H17" s="6">
        <f t="shared" si="4"/>
        <v>4.6128723155913054</v>
      </c>
      <c r="I17" s="4">
        <f t="shared" si="2"/>
        <v>3.4018388945883364</v>
      </c>
      <c r="J17" s="21">
        <f t="shared" si="5"/>
        <v>0.96776195589390113</v>
      </c>
      <c r="K17" s="4" t="e">
        <f t="shared" si="3"/>
        <v>#N/A</v>
      </c>
    </row>
    <row r="18" spans="1:21" x14ac:dyDescent="0.3">
      <c r="A18" s="13" t="s">
        <v>3</v>
      </c>
      <c r="B18">
        <v>1</v>
      </c>
      <c r="C18" s="7">
        <v>2</v>
      </c>
      <c r="D18" s="5">
        <v>0.16</v>
      </c>
      <c r="E18" s="5">
        <v>3.9</v>
      </c>
      <c r="F18" s="1">
        <f t="shared" si="0"/>
        <v>0.16301845859121472</v>
      </c>
      <c r="G18" s="1">
        <f t="shared" si="1"/>
        <v>9.8843371527857666</v>
      </c>
      <c r="H18" s="1">
        <f t="shared" si="4"/>
        <v>-4.1048432402063568</v>
      </c>
      <c r="I18">
        <f t="shared" si="2"/>
        <v>-3.4241653032760593</v>
      </c>
      <c r="J18" s="14">
        <f t="shared" si="5"/>
        <v>3.1548715602440568E-2</v>
      </c>
      <c r="K18">
        <f t="shared" si="3"/>
        <v>5.915384175457606E-3</v>
      </c>
    </row>
    <row r="19" spans="1:21" x14ac:dyDescent="0.3">
      <c r="A19" t="s">
        <v>4</v>
      </c>
      <c r="B19">
        <v>1</v>
      </c>
      <c r="C19" s="5">
        <v>2</v>
      </c>
      <c r="D19" s="5">
        <v>0.89</v>
      </c>
      <c r="E19" s="5">
        <v>3.32</v>
      </c>
      <c r="F19" s="1">
        <f t="shared" si="0"/>
        <v>0.99581526983597712</v>
      </c>
      <c r="G19" s="1">
        <f t="shared" si="1"/>
        <v>6.2710135346954612</v>
      </c>
      <c r="H19" s="1">
        <f t="shared" si="4"/>
        <v>-1.8401315005097811</v>
      </c>
      <c r="I19">
        <f t="shared" si="2"/>
        <v>-1.6508874596509895</v>
      </c>
      <c r="J19" s="14">
        <f t="shared" si="5"/>
        <v>0.16098904294026631</v>
      </c>
      <c r="K19">
        <f t="shared" si="3"/>
        <v>3.0185445551299935E-2</v>
      </c>
    </row>
    <row r="20" spans="1:21" x14ac:dyDescent="0.3">
      <c r="A20" t="s">
        <v>3</v>
      </c>
      <c r="B20" s="1">
        <v>1</v>
      </c>
      <c r="C20" s="5">
        <v>2</v>
      </c>
      <c r="D20" s="5">
        <v>0.77</v>
      </c>
      <c r="E20" s="5">
        <v>3.34</v>
      </c>
      <c r="F20" s="1">
        <f t="shared" si="0"/>
        <v>0.84748592493732255</v>
      </c>
      <c r="G20" s="1">
        <f t="shared" si="1"/>
        <v>6.3564659835787038</v>
      </c>
      <c r="H20" s="1">
        <f t="shared" si="4"/>
        <v>-2.0149536075638461</v>
      </c>
      <c r="I20">
        <f t="shared" si="2"/>
        <v>-1.7877738295941938</v>
      </c>
      <c r="J20" s="14">
        <f t="shared" si="5"/>
        <v>0.14334587539913929</v>
      </c>
      <c r="K20">
        <f t="shared" si="3"/>
        <v>2.6877351637338617E-2</v>
      </c>
    </row>
    <row r="21" spans="1:21" x14ac:dyDescent="0.3">
      <c r="A21" t="s">
        <v>3</v>
      </c>
      <c r="B21">
        <v>1</v>
      </c>
      <c r="C21" s="7">
        <v>2</v>
      </c>
      <c r="D21" s="5">
        <v>0.25</v>
      </c>
      <c r="E21" s="5">
        <v>4.09</v>
      </c>
      <c r="F21" s="1">
        <f t="shared" si="0"/>
        <v>0.25747592525760976</v>
      </c>
      <c r="G21" s="1">
        <f t="shared" si="1"/>
        <v>12.286514213722121</v>
      </c>
      <c r="H21" s="1">
        <f t="shared" si="4"/>
        <v>-3.8653313128922466</v>
      </c>
      <c r="I21">
        <f t="shared" si="2"/>
        <v>-3.2366265598035882</v>
      </c>
      <c r="J21" s="14">
        <f t="shared" si="5"/>
        <v>3.7810427786950332E-2</v>
      </c>
      <c r="K21">
        <f t="shared" si="3"/>
        <v>7.0894552100531872E-3</v>
      </c>
    </row>
    <row r="22" spans="1:21" x14ac:dyDescent="0.3">
      <c r="A22" t="s">
        <v>3</v>
      </c>
      <c r="B22">
        <v>1</v>
      </c>
      <c r="C22" s="5">
        <v>2</v>
      </c>
      <c r="D22" s="5">
        <v>2.4500000000000002</v>
      </c>
      <c r="E22" s="5">
        <v>2.4500000000000002</v>
      </c>
      <c r="F22" s="1">
        <f t="shared" si="0"/>
        <v>3.6043197726079175</v>
      </c>
      <c r="G22" s="1">
        <f t="shared" si="1"/>
        <v>3.6043197726079175</v>
      </c>
      <c r="H22" s="1">
        <f t="shared" si="4"/>
        <v>0</v>
      </c>
      <c r="I22">
        <f t="shared" si="2"/>
        <v>-0.21005754650375105</v>
      </c>
      <c r="J22" s="14">
        <f t="shared" si="5"/>
        <v>0.44767786129656301</v>
      </c>
      <c r="K22">
        <f t="shared" si="3"/>
        <v>8.393959899310556E-2</v>
      </c>
    </row>
    <row r="23" spans="1:21" x14ac:dyDescent="0.3">
      <c r="A23" t="s">
        <v>3</v>
      </c>
      <c r="B23" s="1">
        <v>1</v>
      </c>
      <c r="C23" s="5">
        <v>2</v>
      </c>
      <c r="D23" s="5">
        <v>2.2799999999999998</v>
      </c>
      <c r="E23" s="5">
        <v>2.2799999999999998</v>
      </c>
      <c r="F23" s="1">
        <f t="shared" si="0"/>
        <v>3.2312993190833197</v>
      </c>
      <c r="G23" s="1">
        <f t="shared" si="1"/>
        <v>3.2312993190833197</v>
      </c>
      <c r="H23" s="1">
        <f t="shared" si="4"/>
        <v>0</v>
      </c>
      <c r="I23">
        <f t="shared" si="2"/>
        <v>-0.21005754650375105</v>
      </c>
      <c r="J23" s="14">
        <f t="shared" si="5"/>
        <v>0.44767786129656301</v>
      </c>
      <c r="K23">
        <f t="shared" si="3"/>
        <v>8.393959899310556E-2</v>
      </c>
      <c r="Q23" s="3"/>
    </row>
    <row r="24" spans="1:21" x14ac:dyDescent="0.3">
      <c r="A24" t="s">
        <v>3</v>
      </c>
      <c r="B24">
        <v>1</v>
      </c>
      <c r="C24" s="7">
        <v>2</v>
      </c>
      <c r="D24" s="5">
        <v>0.68</v>
      </c>
      <c r="E24" s="5">
        <v>3.41</v>
      </c>
      <c r="F24" s="1">
        <f t="shared" si="0"/>
        <v>0.7394683210472619</v>
      </c>
      <c r="G24" s="1">
        <f t="shared" si="1"/>
        <v>6.669512935948914</v>
      </c>
      <c r="H24" s="1">
        <f t="shared" si="4"/>
        <v>-2.1993706702543885</v>
      </c>
      <c r="I24">
        <f t="shared" si="2"/>
        <v>-1.9321730860308513</v>
      </c>
      <c r="J24" s="14">
        <f>IF(D24&gt;0,EXP(I24)/(1+EXP(I24)),0)</f>
        <v>0.12651024740528719</v>
      </c>
      <c r="K24">
        <f t="shared" si="3"/>
        <v>2.3720671388491349E-2</v>
      </c>
      <c r="Q24" s="3"/>
    </row>
    <row r="25" spans="1:21" x14ac:dyDescent="0.3">
      <c r="A25" t="s">
        <v>3</v>
      </c>
      <c r="B25">
        <v>1</v>
      </c>
      <c r="C25" s="5">
        <v>2</v>
      </c>
      <c r="D25" s="5">
        <v>2.65</v>
      </c>
      <c r="E25" s="5">
        <v>2.0699999999999998</v>
      </c>
      <c r="F25" s="1">
        <f t="shared" si="0"/>
        <v>4.0885351986073761</v>
      </c>
      <c r="G25" s="1">
        <f t="shared" si="1"/>
        <v>2.8107373060324035</v>
      </c>
      <c r="H25" s="1">
        <f t="shared" si="4"/>
        <v>0.37473992833996839</v>
      </c>
      <c r="I25">
        <f t="shared" si="2"/>
        <v>8.3365232386397634E-2</v>
      </c>
      <c r="J25" s="14">
        <f t="shared" si="5"/>
        <v>0.5208292463016545</v>
      </c>
      <c r="K25">
        <f t="shared" si="3"/>
        <v>9.7655483681560212E-2</v>
      </c>
    </row>
    <row r="26" spans="1:21" x14ac:dyDescent="0.3">
      <c r="A26" t="s">
        <v>3</v>
      </c>
      <c r="B26" s="1">
        <v>1</v>
      </c>
      <c r="C26" s="5">
        <v>2</v>
      </c>
      <c r="D26" s="5">
        <v>1.58</v>
      </c>
      <c r="E26" s="5">
        <v>2.83</v>
      </c>
      <c r="F26" s="1">
        <f t="shared" si="0"/>
        <v>1.9635680017013004</v>
      </c>
      <c r="G26" s="1">
        <f t="shared" si="1"/>
        <v>4.5758421857143974</v>
      </c>
      <c r="H26" s="1">
        <f t="shared" si="4"/>
        <v>-0.84602753875788772</v>
      </c>
      <c r="I26">
        <f t="shared" si="2"/>
        <v>-0.87250030391048983</v>
      </c>
      <c r="J26" s="14">
        <f t="shared" si="5"/>
        <v>0.29473430723656019</v>
      </c>
      <c r="K26">
        <f t="shared" si="3"/>
        <v>5.5262682606855032E-2</v>
      </c>
    </row>
    <row r="27" spans="1:21" x14ac:dyDescent="0.3">
      <c r="A27" t="s">
        <v>3</v>
      </c>
      <c r="B27">
        <v>1</v>
      </c>
      <c r="C27" s="7">
        <v>2</v>
      </c>
      <c r="D27" s="5">
        <v>1.52</v>
      </c>
      <c r="E27" s="5">
        <v>3.23</v>
      </c>
      <c r="F27" s="1">
        <f t="shared" si="0"/>
        <v>1.8703213549872075</v>
      </c>
      <c r="G27" s="1">
        <f t="shared" si="1"/>
        <v>5.9059933957736206</v>
      </c>
      <c r="H27" s="1">
        <f t="shared" si="4"/>
        <v>-1.1498574014087466</v>
      </c>
      <c r="I27">
        <f t="shared" si="2"/>
        <v>-1.1104002336130667</v>
      </c>
      <c r="J27" s="14">
        <f t="shared" si="5"/>
        <v>0.24779628017303609</v>
      </c>
      <c r="K27">
        <f t="shared" si="3"/>
        <v>4.6461802532444266E-2</v>
      </c>
    </row>
    <row r="28" spans="1:21" x14ac:dyDescent="0.3">
      <c r="A28" t="s">
        <v>3</v>
      </c>
      <c r="B28">
        <v>1</v>
      </c>
      <c r="C28" s="5">
        <v>2</v>
      </c>
      <c r="D28" s="5">
        <v>3.02</v>
      </c>
      <c r="E28" s="5">
        <v>1.91</v>
      </c>
      <c r="F28" s="1">
        <f t="shared" si="0"/>
        <v>5.1573723981581514</v>
      </c>
      <c r="G28" s="1">
        <f t="shared" si="1"/>
        <v>2.5155699728086018</v>
      </c>
      <c r="H28" s="1">
        <f t="shared" si="4"/>
        <v>0.71792781740864853</v>
      </c>
      <c r="I28">
        <f t="shared" si="2"/>
        <v>0.35208264538814421</v>
      </c>
      <c r="J28" s="14">
        <f t="shared" si="5"/>
        <v>0.58712252372733464</v>
      </c>
      <c r="K28">
        <f t="shared" si="3"/>
        <v>0.11008547319887524</v>
      </c>
      <c r="N28" s="12"/>
      <c r="U28" s="12"/>
    </row>
    <row r="29" spans="1:21" x14ac:dyDescent="0.3">
      <c r="A29" t="s">
        <v>3</v>
      </c>
      <c r="B29" s="6">
        <v>1</v>
      </c>
      <c r="C29" s="6">
        <v>2</v>
      </c>
      <c r="D29" s="4">
        <v>0.17</v>
      </c>
      <c r="E29" s="4">
        <v>3.8</v>
      </c>
      <c r="F29" s="6">
        <f t="shared" si="0"/>
        <v>0.1734129573312457</v>
      </c>
      <c r="G29" s="6">
        <f t="shared" si="1"/>
        <v>9.0076261045582147</v>
      </c>
      <c r="H29" s="6">
        <f t="shared" si="4"/>
        <v>-3.9501510558268538</v>
      </c>
      <c r="I29" s="4">
        <f t="shared" si="2"/>
        <v>-3.3030407387966574</v>
      </c>
      <c r="J29" s="21">
        <f t="shared" si="5"/>
        <v>3.5467021240133123E-2</v>
      </c>
      <c r="K29" s="4">
        <f t="shared" si="3"/>
        <v>6.6500664825249606E-3</v>
      </c>
      <c r="N29" s="12"/>
      <c r="Q29" s="12"/>
      <c r="U29" s="12"/>
    </row>
    <row r="30" spans="1:21" x14ac:dyDescent="0.3">
      <c r="A30" s="13" t="s">
        <v>5</v>
      </c>
      <c r="B30">
        <v>1</v>
      </c>
      <c r="C30" s="5">
        <v>5</v>
      </c>
      <c r="D30" s="5">
        <v>1.03</v>
      </c>
      <c r="E30" s="5">
        <v>3.14</v>
      </c>
      <c r="F30" s="1">
        <f t="shared" si="0"/>
        <v>1.1755152435991978</v>
      </c>
      <c r="G30" s="1">
        <f t="shared" si="1"/>
        <v>5.5692604978548959</v>
      </c>
      <c r="H30" s="1">
        <f t="shared" si="4"/>
        <v>-1.5555557232568815</v>
      </c>
      <c r="I30">
        <f t="shared" si="2"/>
        <v>-1.4280635515175155</v>
      </c>
      <c r="J30" s="14">
        <f t="shared" si="5"/>
        <v>0.19340058466012841</v>
      </c>
      <c r="K30">
        <f t="shared" si="3"/>
        <v>7.2525219247548151E-2</v>
      </c>
    </row>
    <row r="31" spans="1:21" x14ac:dyDescent="0.3">
      <c r="A31" t="s">
        <v>5</v>
      </c>
      <c r="B31">
        <v>1</v>
      </c>
      <c r="C31" s="5">
        <v>5</v>
      </c>
      <c r="D31" s="5">
        <v>1.53</v>
      </c>
      <c r="E31" s="5">
        <v>3.05</v>
      </c>
      <c r="F31" s="1">
        <f t="shared" si="0"/>
        <v>1.8857242383563864</v>
      </c>
      <c r="G31" s="1">
        <f t="shared" si="1"/>
        <v>5.2567441698489406</v>
      </c>
      <c r="H31" s="1">
        <f t="shared" si="4"/>
        <v>-1.0251998975474375</v>
      </c>
      <c r="I31">
        <f t="shared" si="2"/>
        <v>-1.0127929373889202</v>
      </c>
      <c r="J31" s="14">
        <f t="shared" si="5"/>
        <v>0.26643362426247841</v>
      </c>
      <c r="K31">
        <f t="shared" si="3"/>
        <v>9.9912609098429403E-2</v>
      </c>
    </row>
    <row r="32" spans="1:21" x14ac:dyDescent="0.3">
      <c r="A32" t="s">
        <v>5</v>
      </c>
      <c r="B32" s="1">
        <v>1</v>
      </c>
      <c r="C32" s="5">
        <v>5</v>
      </c>
      <c r="D32" s="5">
        <v>1.45</v>
      </c>
      <c r="E32" s="5">
        <v>2.57</v>
      </c>
      <c r="F32" s="1">
        <f t="shared" si="0"/>
        <v>1.7640026023308419</v>
      </c>
      <c r="G32" s="1">
        <f t="shared" si="1"/>
        <v>3.8883323781294146</v>
      </c>
      <c r="H32" s="1">
        <f t="shared" si="4"/>
        <v>-0.79039493831854168</v>
      </c>
      <c r="I32">
        <f t="shared" si="2"/>
        <v>-0.8289397677004573</v>
      </c>
      <c r="J32" s="14">
        <f t="shared" si="5"/>
        <v>0.30386929737973578</v>
      </c>
      <c r="K32">
        <f t="shared" si="3"/>
        <v>0.11395098651740092</v>
      </c>
    </row>
    <row r="33" spans="1:11" x14ac:dyDescent="0.3">
      <c r="A33" t="s">
        <v>5</v>
      </c>
      <c r="B33">
        <v>1</v>
      </c>
      <c r="C33" s="5">
        <v>5</v>
      </c>
      <c r="D33" s="5">
        <v>0.9</v>
      </c>
      <c r="E33" s="5">
        <v>3.61</v>
      </c>
      <c r="F33" s="1">
        <f t="shared" si="0"/>
        <v>1.008407546457941</v>
      </c>
      <c r="G33" s="1">
        <f t="shared" si="1"/>
        <v>7.7126217896365263</v>
      </c>
      <c r="H33" s="1">
        <f t="shared" si="4"/>
        <v>-2.0344857804083101</v>
      </c>
      <c r="I33">
        <f t="shared" si="2"/>
        <v>-1.8030675946839547</v>
      </c>
      <c r="J33" s="14">
        <f t="shared" si="5"/>
        <v>0.14147805872123587</v>
      </c>
      <c r="K33">
        <f t="shared" si="3"/>
        <v>5.305427202046345E-2</v>
      </c>
    </row>
    <row r="34" spans="1:11" x14ac:dyDescent="0.3">
      <c r="A34" t="s">
        <v>5</v>
      </c>
      <c r="B34">
        <v>1</v>
      </c>
      <c r="C34" s="5">
        <v>5</v>
      </c>
      <c r="D34" s="5">
        <v>2.38</v>
      </c>
      <c r="E34" s="5">
        <v>2.38</v>
      </c>
      <c r="F34" s="1">
        <f t="shared" si="0"/>
        <v>3.4468286027394259</v>
      </c>
      <c r="G34" s="1">
        <f t="shared" si="1"/>
        <v>3.4468286027394259</v>
      </c>
      <c r="H34" s="1">
        <f t="shared" si="4"/>
        <v>0</v>
      </c>
      <c r="I34">
        <f t="shared" si="2"/>
        <v>-0.21005754650375105</v>
      </c>
      <c r="J34" s="14">
        <f t="shared" si="5"/>
        <v>0.44767786129656301</v>
      </c>
      <c r="K34">
        <f t="shared" si="3"/>
        <v>0.16787919798621112</v>
      </c>
    </row>
    <row r="35" spans="1:11" x14ac:dyDescent="0.3">
      <c r="A35" t="s">
        <v>5</v>
      </c>
      <c r="B35" s="1">
        <v>1</v>
      </c>
      <c r="C35" s="5">
        <v>5</v>
      </c>
      <c r="D35" s="5">
        <v>1.1599999999999999</v>
      </c>
      <c r="E35" s="5">
        <v>3.17</v>
      </c>
      <c r="F35" s="1">
        <f t="shared" si="0"/>
        <v>1.3493037007195106</v>
      </c>
      <c r="G35" s="1">
        <f t="shared" si="1"/>
        <v>5.6786323192887043</v>
      </c>
      <c r="H35" s="1">
        <f t="shared" si="4"/>
        <v>-1.4371217327344525</v>
      </c>
      <c r="I35">
        <f t="shared" si="2"/>
        <v>-1.3353292897373992</v>
      </c>
      <c r="J35" s="14">
        <f t="shared" si="5"/>
        <v>0.20827920451309329</v>
      </c>
      <c r="K35">
        <f t="shared" si="3"/>
        <v>7.8104701692409989E-2</v>
      </c>
    </row>
    <row r="36" spans="1:11" x14ac:dyDescent="0.3">
      <c r="A36" t="s">
        <v>5</v>
      </c>
      <c r="B36">
        <v>1</v>
      </c>
      <c r="C36" s="5">
        <v>5</v>
      </c>
      <c r="D36" s="5">
        <v>1.1499999999999999</v>
      </c>
      <c r="E36" s="5">
        <v>3.43</v>
      </c>
      <c r="F36" s="1">
        <f t="shared" si="0"/>
        <v>1.3356859206391525</v>
      </c>
      <c r="G36" s="1">
        <f t="shared" si="1"/>
        <v>6.7632572070727033</v>
      </c>
      <c r="H36" s="1">
        <f t="shared" si="4"/>
        <v>-1.6220596512406011</v>
      </c>
      <c r="I36">
        <f t="shared" si="2"/>
        <v>-1.4801363782444028</v>
      </c>
      <c r="J36" s="14">
        <f t="shared" si="5"/>
        <v>0.18540682104867476</v>
      </c>
      <c r="K36">
        <f t="shared" si="3"/>
        <v>6.9527557893253031E-2</v>
      </c>
    </row>
    <row r="37" spans="1:11" x14ac:dyDescent="0.3">
      <c r="A37" t="s">
        <v>5</v>
      </c>
      <c r="B37">
        <v>1</v>
      </c>
      <c r="C37" s="5">
        <v>5</v>
      </c>
      <c r="D37" s="5">
        <v>1.61</v>
      </c>
      <c r="E37" s="5">
        <v>2.64</v>
      </c>
      <c r="F37" s="1">
        <f t="shared" si="0"/>
        <v>2.0109521909874797</v>
      </c>
      <c r="G37" s="1">
        <f t="shared" si="1"/>
        <v>4.0629998363598316</v>
      </c>
      <c r="H37" s="1">
        <f t="shared" si="4"/>
        <v>-0.70331323997260597</v>
      </c>
      <c r="I37">
        <f t="shared" si="2"/>
        <v>-0.76075446907928324</v>
      </c>
      <c r="J37" s="14">
        <f t="shared" si="5"/>
        <v>0.31848248522529243</v>
      </c>
      <c r="K37">
        <f t="shared" si="3"/>
        <v>0.11943093195948466</v>
      </c>
    </row>
    <row r="38" spans="1:11" x14ac:dyDescent="0.3">
      <c r="A38" t="s">
        <v>5</v>
      </c>
      <c r="B38" s="1">
        <v>1</v>
      </c>
      <c r="C38" s="5">
        <v>5</v>
      </c>
      <c r="D38" s="5">
        <v>0.57999999999999996</v>
      </c>
      <c r="E38" s="5">
        <v>3.66</v>
      </c>
      <c r="F38" s="1">
        <f t="shared" ref="F38:F65" si="6">HMax*(IF((1-D38/HMax)&gt;0,-LN(1-D38/HMax),-LN(Delta)))</f>
        <v>0.62251473934042079</v>
      </c>
      <c r="G38" s="1">
        <f t="shared" ref="G38:G65" si="7">HMax*(-LN(IF((1-E38/HMax)&gt;0,(1-E38/HMax),Delta)))</f>
        <v>8.0178077889509662</v>
      </c>
      <c r="H38" s="1">
        <f t="shared" ref="H38:H65" si="8">LN(F38)-LN(G38)</f>
        <v>-2.5556530147581302</v>
      </c>
      <c r="I38">
        <f t="shared" ref="I38:I59" si="9">(H38-intercept)/b</f>
        <v>-2.2111435070822854</v>
      </c>
      <c r="J38" s="14">
        <f t="shared" si="5"/>
        <v>9.8754252225337277E-2</v>
      </c>
      <c r="K38">
        <f t="shared" ref="K38:K65" si="10">IF((1-D38/HMax)&gt;0,J38*(B38+C38)/16,NA())</f>
        <v>3.7032844584501477E-2</v>
      </c>
    </row>
    <row r="39" spans="1:11" x14ac:dyDescent="0.3">
      <c r="A39" t="s">
        <v>5</v>
      </c>
      <c r="B39">
        <v>1</v>
      </c>
      <c r="C39" s="5">
        <v>5</v>
      </c>
      <c r="D39" s="5">
        <v>0.96</v>
      </c>
      <c r="E39" s="5">
        <v>3.62</v>
      </c>
      <c r="F39" s="1">
        <f t="shared" si="6"/>
        <v>1.084736871944763</v>
      </c>
      <c r="G39" s="1">
        <f t="shared" si="7"/>
        <v>7.7719691701805536</v>
      </c>
      <c r="H39" s="1">
        <f t="shared" si="8"/>
        <v>-1.969186121482204</v>
      </c>
      <c r="I39">
        <f t="shared" si="9"/>
        <v>-1.751937715176441</v>
      </c>
      <c r="J39" s="14">
        <f t="shared" si="5"/>
        <v>0.14780296215929969</v>
      </c>
      <c r="K39">
        <f t="shared" si="10"/>
        <v>5.5426110809737389E-2</v>
      </c>
    </row>
    <row r="40" spans="1:11" x14ac:dyDescent="0.3">
      <c r="A40" t="s">
        <v>5</v>
      </c>
      <c r="B40">
        <v>1</v>
      </c>
      <c r="C40" s="5">
        <v>5</v>
      </c>
      <c r="D40" s="5">
        <v>1.95</v>
      </c>
      <c r="E40" s="5">
        <v>2.97</v>
      </c>
      <c r="F40" s="1">
        <f t="shared" si="6"/>
        <v>2.5875044343477529</v>
      </c>
      <c r="G40" s="1">
        <f t="shared" si="7"/>
        <v>4.996639374444241</v>
      </c>
      <c r="H40" s="1">
        <f t="shared" si="8"/>
        <v>-0.65807168899799917</v>
      </c>
      <c r="I40">
        <f t="shared" si="9"/>
        <v>-0.7253301638362446</v>
      </c>
      <c r="J40" s="14">
        <f t="shared" si="5"/>
        <v>0.32622032616458102</v>
      </c>
      <c r="K40">
        <f t="shared" si="10"/>
        <v>0.12233262231171788</v>
      </c>
    </row>
    <row r="41" spans="1:11" x14ac:dyDescent="0.3">
      <c r="A41" t="s">
        <v>5</v>
      </c>
      <c r="B41" s="6">
        <v>1</v>
      </c>
      <c r="C41" s="6">
        <v>5</v>
      </c>
      <c r="D41" s="4">
        <v>0.75</v>
      </c>
      <c r="E41" s="4">
        <v>3.5</v>
      </c>
      <c r="F41" s="6">
        <f t="shared" si="6"/>
        <v>0.82324901737032696</v>
      </c>
      <c r="G41" s="6">
        <f t="shared" si="7"/>
        <v>7.1082588631688921</v>
      </c>
      <c r="H41" s="6">
        <f t="shared" si="8"/>
        <v>-2.1557538795200344</v>
      </c>
      <c r="I41" s="4">
        <f t="shared" si="9"/>
        <v>-1.8980209741909471</v>
      </c>
      <c r="J41" s="21">
        <f t="shared" si="5"/>
        <v>0.13033262502785711</v>
      </c>
      <c r="K41" s="4">
        <f t="shared" si="10"/>
        <v>4.8874734385446414E-2</v>
      </c>
    </row>
    <row r="42" spans="1:11" x14ac:dyDescent="0.3">
      <c r="A42" s="13" t="s">
        <v>6</v>
      </c>
      <c r="B42">
        <v>1</v>
      </c>
      <c r="C42" s="5">
        <v>9</v>
      </c>
      <c r="D42" s="5">
        <v>0.64</v>
      </c>
      <c r="E42" s="5">
        <v>3.92</v>
      </c>
      <c r="F42" s="1">
        <f t="shared" si="6"/>
        <v>0.692308682910452</v>
      </c>
      <c r="G42" s="1">
        <f t="shared" si="7"/>
        <v>10.083083830743835</v>
      </c>
      <c r="H42" s="1">
        <f t="shared" si="8"/>
        <v>-2.678582500699827</v>
      </c>
      <c r="I42">
        <f t="shared" si="9"/>
        <v>-2.3073977587504628</v>
      </c>
      <c r="J42" s="14">
        <f t="shared" si="5"/>
        <v>9.0512132242965546E-2</v>
      </c>
      <c r="K42">
        <f t="shared" si="10"/>
        <v>5.6570082651853468E-2</v>
      </c>
    </row>
    <row r="43" spans="1:11" x14ac:dyDescent="0.3">
      <c r="A43" t="s">
        <v>6</v>
      </c>
      <c r="B43">
        <v>1</v>
      </c>
      <c r="C43" s="5">
        <v>9</v>
      </c>
      <c r="D43" s="5">
        <v>1.52</v>
      </c>
      <c r="E43" s="5">
        <v>2.73</v>
      </c>
      <c r="F43" s="1">
        <f t="shared" si="6"/>
        <v>1.8703213549872075</v>
      </c>
      <c r="G43" s="1">
        <f t="shared" si="7"/>
        <v>4.2984041276316862</v>
      </c>
      <c r="H43" s="1">
        <f t="shared" si="8"/>
        <v>-0.83213355701453751</v>
      </c>
      <c r="I43">
        <f t="shared" si="9"/>
        <v>-0.86162126374243964</v>
      </c>
      <c r="J43" s="14">
        <f t="shared" si="5"/>
        <v>0.29700072852775439</v>
      </c>
      <c r="K43">
        <f t="shared" si="10"/>
        <v>0.18562545532984648</v>
      </c>
    </row>
    <row r="44" spans="1:11" x14ac:dyDescent="0.3">
      <c r="A44" t="s">
        <v>6</v>
      </c>
      <c r="B44" s="1">
        <v>1</v>
      </c>
      <c r="C44" s="5">
        <v>9</v>
      </c>
      <c r="D44" s="5">
        <v>0.78</v>
      </c>
      <c r="E44" s="5">
        <v>3.47</v>
      </c>
      <c r="F44" s="1">
        <f t="shared" si="6"/>
        <v>0.8596552363172657</v>
      </c>
      <c r="G44" s="1">
        <f t="shared" si="7"/>
        <v>6.9570368176496551</v>
      </c>
      <c r="H44" s="1">
        <f t="shared" si="8"/>
        <v>-2.0909774972156425</v>
      </c>
      <c r="I44">
        <f t="shared" si="9"/>
        <v>-1.847300822254103</v>
      </c>
      <c r="J44" s="14">
        <f t="shared" si="5"/>
        <v>0.13619012298076102</v>
      </c>
      <c r="K44">
        <f t="shared" si="10"/>
        <v>8.5118826862975644E-2</v>
      </c>
    </row>
    <row r="45" spans="1:11" x14ac:dyDescent="0.3">
      <c r="A45" t="s">
        <v>6</v>
      </c>
      <c r="B45">
        <v>1</v>
      </c>
      <c r="C45" s="5">
        <v>9</v>
      </c>
      <c r="D45" s="5">
        <v>0</v>
      </c>
      <c r="E45" s="5">
        <v>3.73</v>
      </c>
      <c r="F45" s="1">
        <f t="shared" si="6"/>
        <v>0</v>
      </c>
      <c r="G45" s="1">
        <f t="shared" si="7"/>
        <v>8.4846084179677117</v>
      </c>
      <c r="H45" s="1" t="e">
        <f t="shared" si="8"/>
        <v>#NUM!</v>
      </c>
      <c r="I45" t="e">
        <f t="shared" ref="I45" si="11">(H45-intercept)/b</f>
        <v>#NUM!</v>
      </c>
      <c r="J45" s="14">
        <f t="shared" si="5"/>
        <v>0</v>
      </c>
      <c r="K45">
        <f t="shared" si="10"/>
        <v>0</v>
      </c>
    </row>
    <row r="46" spans="1:11" x14ac:dyDescent="0.3">
      <c r="A46" t="s">
        <v>6</v>
      </c>
      <c r="B46">
        <v>1</v>
      </c>
      <c r="C46" s="5">
        <v>9</v>
      </c>
      <c r="D46" s="5">
        <v>1.91</v>
      </c>
      <c r="E46" s="5">
        <v>2.92</v>
      </c>
      <c r="F46" s="1">
        <f t="shared" si="6"/>
        <v>2.5155699728086018</v>
      </c>
      <c r="G46" s="1">
        <f t="shared" si="7"/>
        <v>4.8416375118247323</v>
      </c>
      <c r="H46" s="1">
        <f t="shared" si="8"/>
        <v>-0.65475358517512716</v>
      </c>
      <c r="I46">
        <f t="shared" si="9"/>
        <v>-0.7227320760139353</v>
      </c>
      <c r="J46" s="14">
        <f t="shared" si="5"/>
        <v>0.32679164511782771</v>
      </c>
      <c r="K46">
        <f t="shared" si="10"/>
        <v>0.20424477819864231</v>
      </c>
    </row>
    <row r="47" spans="1:11" x14ac:dyDescent="0.3">
      <c r="A47" t="s">
        <v>6</v>
      </c>
      <c r="B47" s="1">
        <v>1</v>
      </c>
      <c r="C47" s="5">
        <v>9</v>
      </c>
      <c r="D47" s="5">
        <v>0.62</v>
      </c>
      <c r="E47" s="5">
        <v>3.92</v>
      </c>
      <c r="F47" s="1">
        <f t="shared" si="6"/>
        <v>0.66891932062557524</v>
      </c>
      <c r="G47" s="1">
        <f t="shared" si="7"/>
        <v>10.083083830743835</v>
      </c>
      <c r="H47" s="1">
        <f t="shared" si="8"/>
        <v>-2.7129509745426814</v>
      </c>
      <c r="I47">
        <f t="shared" si="9"/>
        <v>-2.3343084035431225</v>
      </c>
      <c r="J47" s="14">
        <f t="shared" si="5"/>
        <v>8.8321132533551047E-2</v>
      </c>
      <c r="K47">
        <f t="shared" si="10"/>
        <v>5.5200707833469406E-2</v>
      </c>
    </row>
    <row r="48" spans="1:11" x14ac:dyDescent="0.3">
      <c r="A48" t="s">
        <v>6</v>
      </c>
      <c r="B48">
        <v>1</v>
      </c>
      <c r="C48" s="5">
        <v>9</v>
      </c>
      <c r="D48" s="5">
        <v>0.22</v>
      </c>
      <c r="E48" s="5">
        <v>3.72</v>
      </c>
      <c r="F48" s="1">
        <f t="shared" si="6"/>
        <v>0.22576153032235233</v>
      </c>
      <c r="G48" s="1">
        <f t="shared" si="7"/>
        <v>8.4147748024720066</v>
      </c>
      <c r="H48" s="1">
        <f t="shared" si="8"/>
        <v>-3.6182650782077603</v>
      </c>
      <c r="I48">
        <f t="shared" si="9"/>
        <v>-3.0431727651354112</v>
      </c>
      <c r="J48" s="14">
        <f t="shared" si="5"/>
        <v>4.5513141567909164E-2</v>
      </c>
      <c r="K48">
        <f t="shared" si="10"/>
        <v>2.8445713479943228E-2</v>
      </c>
    </row>
    <row r="49" spans="1:14" x14ac:dyDescent="0.3">
      <c r="A49" t="s">
        <v>6</v>
      </c>
      <c r="B49">
        <v>1</v>
      </c>
      <c r="C49" s="5">
        <v>9</v>
      </c>
      <c r="D49" s="5">
        <v>0.13</v>
      </c>
      <c r="E49" s="5">
        <v>3.87</v>
      </c>
      <c r="F49" s="1">
        <f t="shared" si="6"/>
        <v>0.13198324720559282</v>
      </c>
      <c r="G49" s="1">
        <f t="shared" si="7"/>
        <v>9.6022793166802316</v>
      </c>
      <c r="H49" s="1">
        <f t="shared" si="8"/>
        <v>-4.2870807786722018</v>
      </c>
      <c r="I49">
        <f t="shared" si="9"/>
        <v>-3.5668579840149999</v>
      </c>
      <c r="J49" s="14">
        <f t="shared" si="5"/>
        <v>2.7468622566842484E-2</v>
      </c>
      <c r="K49">
        <f t="shared" si="10"/>
        <v>1.7167889104276551E-2</v>
      </c>
    </row>
    <row r="50" spans="1:14" x14ac:dyDescent="0.3">
      <c r="A50" t="s">
        <v>6</v>
      </c>
      <c r="B50" s="1">
        <v>1</v>
      </c>
      <c r="C50" s="5">
        <v>9</v>
      </c>
      <c r="D50" s="5">
        <v>0.33</v>
      </c>
      <c r="E50" s="5">
        <v>3.86</v>
      </c>
      <c r="F50" s="1">
        <f t="shared" si="6"/>
        <v>0.34319640249987704</v>
      </c>
      <c r="G50" s="1">
        <f t="shared" si="7"/>
        <v>9.5121849750040806</v>
      </c>
      <c r="H50" s="1">
        <f t="shared" si="8"/>
        <v>-3.3220259993382095</v>
      </c>
      <c r="I50">
        <f t="shared" si="9"/>
        <v>-2.8112164477960331</v>
      </c>
      <c r="J50" s="14">
        <f t="shared" si="5"/>
        <v>5.6721061144482811E-2</v>
      </c>
      <c r="K50">
        <f t="shared" si="10"/>
        <v>3.5450663215301756E-2</v>
      </c>
    </row>
    <row r="51" spans="1:14" x14ac:dyDescent="0.3">
      <c r="A51" t="s">
        <v>6</v>
      </c>
      <c r="B51">
        <v>1</v>
      </c>
      <c r="C51" s="5">
        <v>9</v>
      </c>
      <c r="D51" s="5">
        <v>2.0299999999999998</v>
      </c>
      <c r="E51" s="5">
        <v>2.72</v>
      </c>
      <c r="F51" s="1">
        <f t="shared" si="6"/>
        <v>2.7350455963969003</v>
      </c>
      <c r="G51" s="1">
        <f t="shared" si="7"/>
        <v>4.2716097535332613</v>
      </c>
      <c r="H51" s="1">
        <f t="shared" si="8"/>
        <v>-0.44584264047880207</v>
      </c>
      <c r="I51">
        <f t="shared" si="9"/>
        <v>-0.55915401747902915</v>
      </c>
      <c r="J51" s="14">
        <f t="shared" si="5"/>
        <v>0.36374322633685024</v>
      </c>
      <c r="K51">
        <f t="shared" si="10"/>
        <v>0.22733951646053141</v>
      </c>
    </row>
    <row r="52" spans="1:14" x14ac:dyDescent="0.3">
      <c r="A52" t="s">
        <v>6</v>
      </c>
      <c r="B52">
        <v>1</v>
      </c>
      <c r="C52" s="5">
        <v>9</v>
      </c>
      <c r="D52" s="5">
        <v>0.15</v>
      </c>
      <c r="E52" s="5">
        <v>4.1100000000000003</v>
      </c>
      <c r="F52" s="1">
        <f t="shared" si="6"/>
        <v>0.15264875250894896</v>
      </c>
      <c r="G52" s="1">
        <f t="shared" si="7"/>
        <v>12.637917682087444</v>
      </c>
      <c r="H52" s="1">
        <f t="shared" si="8"/>
        <v>-4.416317366871918</v>
      </c>
      <c r="I52">
        <f t="shared" si="9"/>
        <v>-3.6680507205665216</v>
      </c>
      <c r="J52" s="14">
        <f t="shared" si="5"/>
        <v>2.4890811817055953E-2</v>
      </c>
      <c r="K52">
        <f t="shared" si="10"/>
        <v>1.555675738565997E-2</v>
      </c>
    </row>
    <row r="53" spans="1:14" x14ac:dyDescent="0.3">
      <c r="A53" t="s">
        <v>6</v>
      </c>
      <c r="B53" s="6">
        <v>1</v>
      </c>
      <c r="C53" s="6">
        <v>9</v>
      </c>
      <c r="D53" s="6">
        <v>0.79</v>
      </c>
      <c r="E53" s="6">
        <v>3.47</v>
      </c>
      <c r="F53" s="6">
        <f t="shared" si="6"/>
        <v>0.87185870648995101</v>
      </c>
      <c r="G53" s="6">
        <f t="shared" si="7"/>
        <v>6.9570368176496551</v>
      </c>
      <c r="H53" s="6">
        <f t="shared" si="8"/>
        <v>-2.0768815411446599</v>
      </c>
      <c r="I53" s="4">
        <f t="shared" si="9"/>
        <v>-1.8362636354248711</v>
      </c>
      <c r="J53" s="21">
        <f t="shared" si="5"/>
        <v>0.13749378537553755</v>
      </c>
      <c r="K53" s="4">
        <f t="shared" si="10"/>
        <v>8.5933615859710974E-2</v>
      </c>
    </row>
    <row r="54" spans="1:14" x14ac:dyDescent="0.3">
      <c r="A54" s="13" t="s">
        <v>7</v>
      </c>
      <c r="B54">
        <v>1</v>
      </c>
      <c r="C54" s="5">
        <v>15</v>
      </c>
      <c r="D54" s="5">
        <v>0</v>
      </c>
      <c r="E54" s="5">
        <v>3.9</v>
      </c>
      <c r="F54" s="1">
        <f t="shared" si="6"/>
        <v>0</v>
      </c>
      <c r="G54" s="1">
        <f t="shared" si="7"/>
        <v>9.8843371527857666</v>
      </c>
      <c r="H54" s="1" t="e">
        <f t="shared" si="8"/>
        <v>#NUM!</v>
      </c>
      <c r="I54" t="e">
        <f t="shared" ref="I54" si="12">(H54-intercept)/b</f>
        <v>#NUM!</v>
      </c>
      <c r="J54" s="14">
        <f t="shared" si="5"/>
        <v>0</v>
      </c>
      <c r="K54">
        <f t="shared" si="10"/>
        <v>0</v>
      </c>
    </row>
    <row r="55" spans="1:14" x14ac:dyDescent="0.3">
      <c r="A55" s="7" t="s">
        <v>7</v>
      </c>
      <c r="B55">
        <v>1</v>
      </c>
      <c r="C55" s="5">
        <v>15</v>
      </c>
      <c r="D55" s="11">
        <v>0.6</v>
      </c>
      <c r="E55" s="5">
        <v>3.87</v>
      </c>
      <c r="F55" s="1">
        <f t="shared" si="6"/>
        <v>0.64565511688306387</v>
      </c>
      <c r="G55" s="1">
        <f t="shared" si="7"/>
        <v>9.6022793166802316</v>
      </c>
      <c r="H55" s="1">
        <f t="shared" si="8"/>
        <v>-2.6994902916683303</v>
      </c>
      <c r="I55">
        <f t="shared" ref="I55" si="13">(H55-intercept)/b</f>
        <v>-2.3237686380256144</v>
      </c>
      <c r="J55" s="14">
        <f t="shared" si="5"/>
        <v>8.9173490318056367E-2</v>
      </c>
      <c r="K55">
        <f t="shared" si="10"/>
        <v>8.9173490318056367E-2</v>
      </c>
    </row>
    <row r="56" spans="1:14" x14ac:dyDescent="0.3">
      <c r="A56" s="7" t="s">
        <v>7</v>
      </c>
      <c r="B56" s="1">
        <v>1</v>
      </c>
      <c r="C56" s="5">
        <v>15</v>
      </c>
      <c r="D56" s="5">
        <v>0.3</v>
      </c>
      <c r="E56" s="5">
        <v>3.95</v>
      </c>
      <c r="F56" s="1">
        <f t="shared" si="6"/>
        <v>0.31085283773057859</v>
      </c>
      <c r="G56" s="1">
        <f t="shared" si="7"/>
        <v>10.399352775602841</v>
      </c>
      <c r="H56" s="1">
        <f t="shared" si="8"/>
        <v>-3.5101792404654661</v>
      </c>
      <c r="I56">
        <f t="shared" si="9"/>
        <v>-2.9585411460562678</v>
      </c>
      <c r="J56" s="14">
        <f t="shared" si="5"/>
        <v>4.9334382098341262E-2</v>
      </c>
      <c r="K56">
        <f t="shared" si="10"/>
        <v>4.9334382098341262E-2</v>
      </c>
    </row>
    <row r="57" spans="1:14" x14ac:dyDescent="0.3">
      <c r="A57" s="7" t="s">
        <v>7</v>
      </c>
      <c r="B57">
        <v>1</v>
      </c>
      <c r="C57" s="5">
        <v>15</v>
      </c>
      <c r="D57" s="5">
        <v>0.67</v>
      </c>
      <c r="E57" s="5">
        <v>3.74</v>
      </c>
      <c r="F57" s="1">
        <f t="shared" si="6"/>
        <v>0.7276303664246947</v>
      </c>
      <c r="G57" s="1">
        <f t="shared" si="7"/>
        <v>8.5555820840904477</v>
      </c>
      <c r="H57" s="1">
        <f t="shared" si="8"/>
        <v>-2.4645460434063731</v>
      </c>
      <c r="I57">
        <f t="shared" si="9"/>
        <v>-2.1398064044983158</v>
      </c>
      <c r="J57" s="14">
        <f t="shared" si="5"/>
        <v>0.10528762523976638</v>
      </c>
      <c r="K57">
        <f t="shared" si="10"/>
        <v>0.10528762523976638</v>
      </c>
    </row>
    <row r="58" spans="1:14" x14ac:dyDescent="0.3">
      <c r="A58" s="7" t="s">
        <v>7</v>
      </c>
      <c r="B58">
        <v>1</v>
      </c>
      <c r="C58" s="5">
        <v>15</v>
      </c>
      <c r="D58" s="5">
        <v>1.02</v>
      </c>
      <c r="E58" s="5">
        <v>3.57</v>
      </c>
      <c r="F58" s="1">
        <f t="shared" si="6"/>
        <v>1.1624302773591</v>
      </c>
      <c r="G58" s="1">
        <f t="shared" si="7"/>
        <v>7.4830163384562587</v>
      </c>
      <c r="H58" s="1">
        <f t="shared" si="8"/>
        <v>-1.8621230842903109</v>
      </c>
      <c r="I58">
        <f t="shared" si="9"/>
        <v>-1.6681069527903076</v>
      </c>
      <c r="J58" s="14">
        <f t="shared" si="5"/>
        <v>0.158676734410333</v>
      </c>
      <c r="K58">
        <f t="shared" si="10"/>
        <v>0.158676734410333</v>
      </c>
    </row>
    <row r="59" spans="1:14" x14ac:dyDescent="0.3">
      <c r="A59" s="7" t="s">
        <v>7</v>
      </c>
      <c r="B59" s="1">
        <v>1</v>
      </c>
      <c r="C59" s="5">
        <v>15</v>
      </c>
      <c r="D59" s="5">
        <v>0.57999999999999996</v>
      </c>
      <c r="E59" s="5">
        <v>3.76</v>
      </c>
      <c r="F59" s="1">
        <f t="shared" si="6"/>
        <v>0.62251473934042079</v>
      </c>
      <c r="G59" s="1">
        <f t="shared" si="7"/>
        <v>8.7011028515317737</v>
      </c>
      <c r="H59" s="1">
        <f t="shared" si="8"/>
        <v>-2.6374377554387651</v>
      </c>
      <c r="I59">
        <f t="shared" si="9"/>
        <v>-2.2751812678504715</v>
      </c>
      <c r="J59" s="14">
        <f t="shared" si="5"/>
        <v>9.3199402412642893E-2</v>
      </c>
      <c r="K59">
        <f t="shared" si="10"/>
        <v>9.3199402412642893E-2</v>
      </c>
    </row>
    <row r="60" spans="1:14" x14ac:dyDescent="0.3">
      <c r="A60" s="7" t="s">
        <v>7</v>
      </c>
      <c r="B60">
        <v>1</v>
      </c>
      <c r="C60" s="5">
        <v>15</v>
      </c>
      <c r="D60" s="5">
        <v>0.8</v>
      </c>
      <c r="E60" s="5">
        <v>3.3</v>
      </c>
      <c r="F60" s="1">
        <f t="shared" si="6"/>
        <v>0.88409652776015357</v>
      </c>
      <c r="G60" s="1">
        <f t="shared" si="7"/>
        <v>6.1872083453026043</v>
      </c>
      <c r="H60" s="1">
        <f t="shared" si="8"/>
        <v>-1.9456730186780975</v>
      </c>
      <c r="I60">
        <f t="shared" ref="I60:I65" si="14">(H60-intercept)/b</f>
        <v>-1.7335268668964798</v>
      </c>
      <c r="J60" s="14">
        <f t="shared" si="5"/>
        <v>0.1501370105308053</v>
      </c>
      <c r="K60">
        <f t="shared" si="10"/>
        <v>0.1501370105308053</v>
      </c>
      <c r="N60" s="7"/>
    </row>
    <row r="61" spans="1:14" x14ac:dyDescent="0.3">
      <c r="A61" s="7" t="s">
        <v>7</v>
      </c>
      <c r="B61">
        <v>1</v>
      </c>
      <c r="C61" s="5">
        <v>15</v>
      </c>
      <c r="D61" s="5">
        <v>0.64</v>
      </c>
      <c r="E61" s="5">
        <v>3.48</v>
      </c>
      <c r="F61" s="1">
        <f t="shared" si="6"/>
        <v>0.692308682910452</v>
      </c>
      <c r="G61" s="1">
        <f t="shared" si="7"/>
        <v>7.006862003425157</v>
      </c>
      <c r="H61" s="1">
        <f t="shared" si="8"/>
        <v>-2.3146133043478496</v>
      </c>
      <c r="I61">
        <f t="shared" si="14"/>
        <v>-2.0224085036766772</v>
      </c>
      <c r="J61" s="14">
        <f t="shared" si="5"/>
        <v>0.11687017602857594</v>
      </c>
      <c r="K61">
        <f t="shared" si="10"/>
        <v>0.11687017602857594</v>
      </c>
    </row>
    <row r="62" spans="1:14" x14ac:dyDescent="0.3">
      <c r="A62" s="7" t="s">
        <v>7</v>
      </c>
      <c r="B62" s="1">
        <v>1</v>
      </c>
      <c r="C62" s="5">
        <v>15</v>
      </c>
      <c r="D62" s="5">
        <v>0.22</v>
      </c>
      <c r="E62" s="5">
        <v>3.95</v>
      </c>
      <c r="F62" s="1">
        <f t="shared" si="6"/>
        <v>0.22576153032235233</v>
      </c>
      <c r="G62" s="1">
        <f t="shared" si="7"/>
        <v>10.399352775602841</v>
      </c>
      <c r="H62" s="1">
        <f t="shared" si="8"/>
        <v>-3.8300195834599746</v>
      </c>
      <c r="I62">
        <f t="shared" si="14"/>
        <v>-3.2089773423227266</v>
      </c>
      <c r="J62" s="14">
        <f t="shared" si="5"/>
        <v>3.8829283655479857E-2</v>
      </c>
      <c r="K62">
        <f t="shared" si="10"/>
        <v>3.8829283655479857E-2</v>
      </c>
    </row>
    <row r="63" spans="1:14" x14ac:dyDescent="0.3">
      <c r="A63" s="7" t="s">
        <v>7</v>
      </c>
      <c r="B63">
        <v>1</v>
      </c>
      <c r="C63" s="5">
        <v>15</v>
      </c>
      <c r="D63" s="5">
        <v>0.43</v>
      </c>
      <c r="E63" s="5">
        <v>3.73</v>
      </c>
      <c r="F63" s="1">
        <f t="shared" si="6"/>
        <v>0.45277984174805258</v>
      </c>
      <c r="G63" s="1">
        <f t="shared" si="7"/>
        <v>8.4846084179677117</v>
      </c>
      <c r="H63" s="1">
        <f t="shared" si="8"/>
        <v>-2.9306030198976623</v>
      </c>
      <c r="I63">
        <f t="shared" si="14"/>
        <v>-2.504730776899732</v>
      </c>
      <c r="J63" s="14">
        <f t="shared" si="5"/>
        <v>7.5527199714424065E-2</v>
      </c>
      <c r="K63">
        <f t="shared" si="10"/>
        <v>7.5527199714424065E-2</v>
      </c>
    </row>
    <row r="64" spans="1:14" x14ac:dyDescent="0.3">
      <c r="A64" s="7" t="s">
        <v>7</v>
      </c>
      <c r="B64">
        <v>1</v>
      </c>
      <c r="C64" s="5">
        <v>15</v>
      </c>
      <c r="D64" s="5">
        <v>0.52</v>
      </c>
      <c r="E64" s="5">
        <v>3.65</v>
      </c>
      <c r="F64" s="1">
        <f t="shared" si="6"/>
        <v>0.55382355525455729</v>
      </c>
      <c r="G64" s="1">
        <f t="shared" si="7"/>
        <v>7.9550326580236179</v>
      </c>
      <c r="H64" s="1">
        <f t="shared" si="8"/>
        <v>-2.6647139024114419</v>
      </c>
      <c r="I64">
        <f t="shared" si="14"/>
        <v>-2.296538593923497</v>
      </c>
      <c r="J64" s="14">
        <f t="shared" si="5"/>
        <v>9.1410039179362246E-2</v>
      </c>
      <c r="K64">
        <f t="shared" si="10"/>
        <v>9.1410039179362246E-2</v>
      </c>
    </row>
    <row r="65" spans="1:11" x14ac:dyDescent="0.3">
      <c r="A65" s="4" t="s">
        <v>7</v>
      </c>
      <c r="B65" s="6">
        <v>1</v>
      </c>
      <c r="C65" s="6">
        <v>15</v>
      </c>
      <c r="D65" s="6">
        <v>0.64</v>
      </c>
      <c r="E65" s="6">
        <v>3.64</v>
      </c>
      <c r="F65" s="6">
        <f t="shared" si="6"/>
        <v>0.692308682910452</v>
      </c>
      <c r="G65" s="6">
        <f t="shared" si="7"/>
        <v>7.8931510578035411</v>
      </c>
      <c r="H65" s="6">
        <f t="shared" si="8"/>
        <v>-2.4337187779976728</v>
      </c>
      <c r="I65" s="4">
        <f t="shared" si="14"/>
        <v>-2.1156685392810313</v>
      </c>
      <c r="J65" s="21">
        <f t="shared" si="5"/>
        <v>0.10758322371715187</v>
      </c>
      <c r="K65" s="4">
        <f t="shared" si="10"/>
        <v>0.10758322371715187</v>
      </c>
    </row>
  </sheetData>
  <phoneticPr fontId="1"/>
  <conditionalFormatting sqref="F6:F65">
    <cfRule type="expression" dxfId="1" priority="2">
      <formula>D6&gt;HMax</formula>
    </cfRule>
  </conditionalFormatting>
  <conditionalFormatting sqref="G6:G65">
    <cfRule type="expression" dxfId="0" priority="1">
      <formula>E6&gt;HMax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Calculation sheet</vt:lpstr>
      <vt:lpstr>b</vt:lpstr>
      <vt:lpstr>d</vt:lpstr>
      <vt:lpstr>Delta</vt:lpstr>
      <vt:lpstr>HMax</vt:lpstr>
      <vt:lpstr>intercept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2020-12-25T03:13:03Z</dcterms:created>
  <dcterms:modified xsi:type="dcterms:W3CDTF">2020-12-25T03:13:17Z</dcterms:modified>
</cp:coreProperties>
</file>